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АПУНОВА\2017 год\ПРОГНОЗ\Прогноз 2021-2023\Общественные  обсуждения\"/>
    </mc:Choice>
  </mc:AlternateContent>
  <bookViews>
    <workbookView xWindow="0" yWindow="0" windowWidth="24000" windowHeight="8445"/>
  </bookViews>
  <sheets>
    <sheet name="форма 2п для МО и ГО" sheetId="2" r:id="rId1"/>
  </sheets>
  <definedNames>
    <definedName name="_xlnm.Print_Titles" localSheetId="0">'форма 2п для МО и ГО'!$8:$11</definedName>
  </definedNames>
  <calcPr calcId="152511"/>
</workbook>
</file>

<file path=xl/calcChain.xml><?xml version="1.0" encoding="utf-8"?>
<calcChain xmlns="http://schemas.openxmlformats.org/spreadsheetml/2006/main">
  <c r="J145" i="2" l="1"/>
  <c r="H145" i="2"/>
  <c r="J144" i="2"/>
  <c r="H144" i="2"/>
  <c r="J142" i="2"/>
  <c r="H142" i="2"/>
  <c r="K141" i="2"/>
  <c r="I141" i="2"/>
  <c r="J139" i="2"/>
  <c r="H139" i="2"/>
  <c r="J138" i="2"/>
  <c r="H138" i="2"/>
  <c r="J137" i="2"/>
  <c r="H137" i="2"/>
  <c r="J135" i="2"/>
  <c r="J134" i="2" s="1"/>
  <c r="H135" i="2"/>
  <c r="K134" i="2"/>
  <c r="I134" i="2"/>
  <c r="H134" i="2"/>
  <c r="G134" i="2"/>
  <c r="F134" i="2"/>
  <c r="E134" i="2"/>
  <c r="D134" i="2"/>
  <c r="C134" i="2"/>
  <c r="K129" i="2"/>
  <c r="J129" i="2"/>
  <c r="I129" i="2"/>
  <c r="H129" i="2"/>
  <c r="G129" i="2"/>
  <c r="F129" i="2"/>
  <c r="K117" i="2"/>
  <c r="J117" i="2"/>
  <c r="J116" i="2" s="1"/>
  <c r="J115" i="2" s="1"/>
  <c r="J148" i="2" s="1"/>
  <c r="I117" i="2"/>
  <c r="H117" i="2"/>
  <c r="H116" i="2" s="1"/>
  <c r="H115" i="2" s="1"/>
  <c r="H148" i="2" s="1"/>
  <c r="G117" i="2"/>
  <c r="F117" i="2"/>
  <c r="F116" i="2" s="1"/>
  <c r="F115" i="2" s="1"/>
  <c r="F148" i="2" s="1"/>
  <c r="E117" i="2"/>
  <c r="D117" i="2"/>
  <c r="D116" i="2" s="1"/>
  <c r="D115" i="2" s="1"/>
  <c r="D148" i="2" s="1"/>
  <c r="C117" i="2"/>
  <c r="K116" i="2"/>
  <c r="K115" i="2" s="1"/>
  <c r="K148" i="2" s="1"/>
  <c r="I116" i="2"/>
  <c r="I115" i="2" s="1"/>
  <c r="I148" i="2" s="1"/>
  <c r="G116" i="2"/>
  <c r="G115" i="2" s="1"/>
  <c r="G148" i="2" s="1"/>
  <c r="E116" i="2"/>
  <c r="E115" i="2" s="1"/>
  <c r="E148" i="2" s="1"/>
  <c r="C116" i="2"/>
  <c r="C115" i="2" s="1"/>
  <c r="C148" i="2" s="1"/>
  <c r="F71" i="2" l="1"/>
  <c r="E71" i="2"/>
  <c r="G71" i="2" s="1"/>
  <c r="E73" i="2"/>
  <c r="G73" i="2" s="1"/>
  <c r="I73" i="2" s="1"/>
  <c r="K73" i="2" s="1"/>
  <c r="I71" i="2" l="1"/>
  <c r="G69" i="2"/>
  <c r="G70" i="2" s="1"/>
  <c r="H71" i="2"/>
  <c r="E69" i="2"/>
  <c r="E70" i="2" s="1"/>
  <c r="F73" i="2"/>
  <c r="H73" i="2" s="1"/>
  <c r="J73" i="2" s="1"/>
  <c r="J102" i="2"/>
  <c r="H102" i="2"/>
  <c r="K102" i="2"/>
  <c r="I102" i="2"/>
  <c r="K109" i="2"/>
  <c r="J109" i="2"/>
  <c r="J105" i="2" s="1"/>
  <c r="J104" i="2" s="1"/>
  <c r="I109" i="2"/>
  <c r="I105" i="2" s="1"/>
  <c r="I104" i="2" s="1"/>
  <c r="H109" i="2"/>
  <c r="G109" i="2"/>
  <c r="G105" i="2" s="1"/>
  <c r="G104" i="2" s="1"/>
  <c r="F109" i="2"/>
  <c r="F105" i="2" s="1"/>
  <c r="F104" i="2" s="1"/>
  <c r="K105" i="2"/>
  <c r="K104" i="2" s="1"/>
  <c r="H105" i="2"/>
  <c r="H104" i="2" s="1"/>
  <c r="E105" i="2"/>
  <c r="H69" i="2" l="1"/>
  <c r="J71" i="2"/>
  <c r="J69" i="2" s="1"/>
  <c r="J70" i="2" s="1"/>
  <c r="F69" i="2"/>
  <c r="F70" i="2" s="1"/>
  <c r="K71" i="2"/>
  <c r="K69" i="2" s="1"/>
  <c r="K70" i="2" s="1"/>
  <c r="I69" i="2"/>
  <c r="I70" i="2" s="1"/>
  <c r="J100" i="2"/>
  <c r="H100" i="2"/>
  <c r="F100" i="2"/>
  <c r="K100" i="2"/>
  <c r="I100" i="2"/>
  <c r="E101" i="2"/>
  <c r="E99" i="2"/>
  <c r="G100" i="2" s="1"/>
  <c r="G159" i="2"/>
  <c r="I159" i="2" s="1"/>
  <c r="K159" i="2" s="1"/>
  <c r="F159" i="2"/>
  <c r="H159" i="2" s="1"/>
  <c r="J159" i="2" s="1"/>
  <c r="G102" i="2" l="1"/>
  <c r="F102" i="2"/>
  <c r="E104" i="2"/>
  <c r="H70" i="2"/>
  <c r="G154" i="2"/>
  <c r="I154" i="2" s="1"/>
  <c r="K154" i="2" s="1"/>
  <c r="F154" i="2"/>
  <c r="H154" i="2" s="1"/>
  <c r="J154" i="2" s="1"/>
  <c r="E90" i="2"/>
  <c r="F92" i="2" l="1"/>
  <c r="H92" i="2" s="1"/>
  <c r="J92" i="2" s="1"/>
  <c r="E92" i="2"/>
  <c r="G92" i="2" s="1"/>
  <c r="I92" i="2" s="1"/>
  <c r="K92" i="2" s="1"/>
  <c r="G90" i="2"/>
  <c r="I90" i="2" s="1"/>
  <c r="K90" i="2" s="1"/>
  <c r="H90" i="2"/>
  <c r="J90" i="2" s="1"/>
  <c r="F90" i="2"/>
  <c r="D91" i="2"/>
  <c r="D87" i="2"/>
  <c r="K87" i="2"/>
  <c r="J87" i="2"/>
  <c r="I87" i="2"/>
  <c r="H87" i="2"/>
  <c r="G87" i="2"/>
  <c r="F87" i="2"/>
  <c r="E87" i="2"/>
  <c r="E66" i="2" l="1"/>
  <c r="G66" i="2"/>
  <c r="I66" i="2" s="1"/>
  <c r="K66" i="2" s="1"/>
  <c r="F66" i="2"/>
  <c r="H66" i="2" s="1"/>
  <c r="J66" i="2" s="1"/>
  <c r="E63" i="2"/>
  <c r="F63" i="2" s="1"/>
  <c r="H63" i="2" s="1"/>
  <c r="J63" i="2" s="1"/>
  <c r="E22" i="2"/>
  <c r="G22" i="2" s="1"/>
  <c r="I22" i="2" s="1"/>
  <c r="K22" i="2" s="1"/>
  <c r="G63" i="2" l="1"/>
  <c r="I63" i="2" s="1"/>
  <c r="K63" i="2" s="1"/>
  <c r="F22" i="2"/>
  <c r="H22" i="2" s="1"/>
  <c r="J22" i="2" s="1"/>
</calcChain>
</file>

<file path=xl/sharedStrings.xml><?xml version="1.0" encoding="utf-8"?>
<sst xmlns="http://schemas.openxmlformats.org/spreadsheetml/2006/main" count="341" uniqueCount="208">
  <si>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</si>
  <si>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</si>
  <si>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</si>
  <si>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</si>
  <si>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</si>
  <si>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</si>
  <si>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</si>
  <si>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</si>
  <si>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</si>
  <si>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</si>
  <si>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</si>
  <si>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</si>
  <si>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</si>
  <si>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</si>
  <si>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</si>
  <si>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</si>
  <si>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</si>
  <si>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</si>
  <si>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</si>
  <si>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</si>
  <si>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</si>
  <si>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</si>
  <si>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</si>
  <si>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</si>
  <si>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</si>
  <si>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</si>
  <si>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</si>
  <si>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</si>
  <si>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</si>
  <si>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</si>
  <si>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</si>
  <si>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</si>
  <si>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</si>
  <si>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</si>
  <si>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</si>
  <si>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</si>
  <si>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</si>
  <si>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</si>
  <si>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</si>
  <si>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</si>
  <si>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</si>
  <si>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отчет</t>
  </si>
  <si>
    <t>прогноз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</si>
  <si>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</si>
  <si>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</si>
  <si>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</si>
  <si>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</si>
  <si>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</si>
  <si>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</si>
  <si>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</si>
  <si>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</si>
  <si>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</si>
  <si>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</si>
  <si>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</si>
  <si>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</si>
  <si>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</si>
  <si>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</si>
  <si>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</si>
  <si>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</si>
  <si>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</si>
  <si>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</si>
  <si>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</si>
  <si>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*</t>
  </si>
  <si>
    <t>Темп роста отгрузки - 17 Производство бумаги и бумажных изделий 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</si>
  <si>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</si>
  <si>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- 10 Производство пищевых продуктов *</t>
  </si>
  <si>
    <t>Темп роста отгрузки -10 Производство пищевых продуктов *</t>
  </si>
  <si>
    <t>Объем отгруженных товаров собственного производства, выполненных работ и услуг собственными силами - 11 Производство напитков *</t>
  </si>
  <si>
    <t>Темп роста отгрузки -11 Производство напитков *</t>
  </si>
  <si>
    <t>Объем отгруженных товаров собственного производства, выполненных работ и услуг собственными силами - 12 Производство табачных изделий 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</si>
  <si>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</si>
  <si>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*</t>
  </si>
  <si>
    <t>Объем отгруженных товаров собственного производства, выполненных работ и услуг собственными силами - 14 Производство одежды *</t>
  </si>
  <si>
    <t>Темп роста отгрузки - 14 Производство одежды 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</si>
  <si>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</si>
  <si>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</si>
  <si>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роста отгрузки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</si>
  <si>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*</t>
  </si>
  <si>
    <t>Темп роста отгрузки - 21 Производство лекарственных средств и материалов, применяемых в медицинских целях 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</si>
  <si>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*</t>
  </si>
  <si>
    <t>Темп роста отгрузки - 22 Производство резиновых и пластмассовых изделий 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</si>
  <si>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*</t>
  </si>
  <si>
    <t>Темп роста отгрузки - 23 Производство прочей неметаллической минеральной продукции *</t>
  </si>
  <si>
    <t>Объем отгруженных товаров собственного производства, выполненных работ и услуг собственными силами - 24 Производство металлургическое *</t>
  </si>
  <si>
    <t>Темп роста отгрузки - 24 Производство металлургическое 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</si>
  <si>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*</t>
  </si>
  <si>
    <t>Темп роста отгрузки - 25 Производство готовых металлических изделий, кроме машин и оборудования 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</si>
  <si>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*</t>
  </si>
  <si>
    <t>Темп роста отгрузки - 26 Производство компьютеров, электронных и  оптических изделий 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</si>
  <si>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*</t>
  </si>
  <si>
    <t>Темп роста отгрузки - 27 Производство электрического оборудования 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</si>
  <si>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*</t>
  </si>
  <si>
    <t>Темп роста отгрузки - 30 Производство прочих транспортных средств и оборудования *</t>
  </si>
  <si>
    <t>Объем отгруженных товаров собственного производства, выполненных работ и услуг собственными силами - 31 Производство мебели *</t>
  </si>
  <si>
    <t>Темп роста отгрузки - 31 Производство мебели 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</si>
  <si>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*</t>
  </si>
  <si>
    <t>Темп роста отгрузки - 32 Производство прочих готовых изделий *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</si>
  <si>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</si>
  <si>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**</t>
  </si>
  <si>
    <t>Темп роста отгрузки - 20 Производство химических веществ и химических продуктов **</t>
  </si>
  <si>
    <t>* город Ставрополь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</si>
  <si>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</si>
  <si>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</si>
  <si>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</si>
  <si>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</si>
  <si>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</si>
  <si>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</si>
  <si>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*** города-курорты КМВ</t>
  </si>
  <si>
    <t>**города Ставрополь и Невинномысск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</si>
  <si>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</si>
  <si>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</si>
  <si>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</si>
  <si>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</si>
  <si>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</si>
  <si>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</si>
  <si>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</si>
  <si>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</si>
  <si>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</si>
  <si>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</si>
  <si>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</si>
  <si>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</si>
  <si>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</si>
  <si>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</si>
  <si>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</si>
  <si>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</si>
  <si>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</si>
  <si>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оценка показателя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</si>
  <si>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</si>
  <si>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</si>
  <si>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</si>
  <si>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</si>
  <si>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</si>
  <si>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</si>
  <si>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</si>
  <si>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</si>
  <si>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</si>
  <si>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</si>
  <si>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</si>
  <si>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</si>
  <si>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</si>
  <si>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</si>
  <si>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Малое и среднее предпринимательство, включая микропредприятия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</si>
  <si>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</si>
  <si>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Налоговые доходы консолидированного бюджета субъекта Российской Федерации всего, в том числе: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</si>
  <si>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</si>
  <si>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</si>
  <si>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</si>
  <si>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</si>
  <si>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</si>
  <si>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</si>
  <si>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</si>
  <si>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</si>
  <si>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</si>
  <si>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</si>
  <si>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</si>
  <si>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</si>
  <si>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</si>
  <si>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</si>
  <si>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</si>
  <si>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</si>
  <si>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</si>
  <si>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</si>
  <si>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</si>
  <si>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</si>
  <si>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</si>
  <si>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</si>
  <si>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</si>
  <si>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</si>
  <si>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</si>
  <si>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</si>
  <si>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</si>
  <si>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</si>
  <si>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</si>
  <si>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</si>
  <si>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</si>
  <si>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</si>
  <si>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</si>
  <si>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</si>
  <si>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</si>
  <si>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</si>
  <si>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</si>
  <si>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</si>
  <si>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</si>
  <si>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</si>
  <si>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</si>
  <si>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</si>
  <si>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</si>
  <si>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</si>
  <si>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</si>
  <si>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</si>
  <si>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</si>
  <si>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</si>
  <si>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</si>
  <si>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</si>
  <si>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</si>
  <si>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</si>
  <si>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</si>
  <si>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</si>
  <si>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</si>
  <si>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Основные показатели, представляемые для разработки предварительного прогноза социально-экономического развития муниципального района (городского округа) Ставропольского края на период 2021-2023 гг.</t>
  </si>
  <si>
    <t>Инвестиции</t>
  </si>
  <si>
    <t>Приложение
 к письму минэкономразвития края 
№ МЭР -07/</t>
  </si>
  <si>
    <t>Объем работ, выполненных по виду деятельности «Строительство»</t>
  </si>
  <si>
    <t>Индекс физического объема работ, выполненных по виду деятельности «Строительство»</t>
  </si>
  <si>
    <t>тыс. кв. м. общей площади</t>
  </si>
  <si>
    <t>млрд. руб.</t>
  </si>
  <si>
    <t>млн. руб.</t>
  </si>
  <si>
    <t>учрежд. на 100 тыс.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</si>
</sst>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b/>
      <sz val="25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 applyProtection="1">
      <alignment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0" fillId="0" borderId="8" xfId="0" applyBorder="1"/>
    <xf numFmtId="0" fontId="3" fillId="0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left" vertical="center" wrapText="1" shrinkToFit="1"/>
    </xf>
    <xf numFmtId="0" fontId="1" fillId="0" borderId="8" xfId="0" applyFont="1" applyFill="1" applyBorder="1" applyAlignment="1" applyProtection="1">
      <alignment horizontal="left" vertical="center" wrapText="1" shrinkToFit="1"/>
    </xf>
    <xf numFmtId="0" fontId="2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3" fillId="0" borderId="8" xfId="0" applyFont="1" applyFill="1" applyBorder="1" applyAlignment="1">
      <alignment vertical="center" wrapText="1"/>
    </xf>
    <xf numFmtId="0" fontId="0" fillId="2" borderId="6" xfId="0" applyFill="1" applyBorder="1"/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 applyProtection="1">
      <alignment horizontal="center" vertical="center" wrapText="1" shrinkToFit="1"/>
    </xf>
    <xf numFmtId="164" fontId="3" fillId="0" borderId="5" xfId="0" applyNumberFormat="1" applyFont="1" applyFill="1" applyBorder="1" applyAlignment="1" applyProtection="1">
      <alignment horizontal="center" vertical="center" wrapText="1" shrinkToFit="1"/>
    </xf>
    <xf numFmtId="164" fontId="3" fillId="0" borderId="5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>
      <alignment horizontal="center" vertical="center" wrapText="1" shrinkToFit="1"/>
    </xf>
    <xf numFmtId="164" fontId="2" fillId="0" borderId="5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</xf>
    <xf numFmtId="164" fontId="2" fillId="0" borderId="5" xfId="0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0" fontId="3" fillId="0" borderId="1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center" vertical="center" wrapText="1" shrinkToFit="1"/>
    </xf>
    <xf numFmtId="0" fontId="4" fillId="0" borderId="5" xfId="0" applyFont="1" applyFill="1" applyBorder="1" applyAlignment="1" applyProtection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 applyProtection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tabSelected="1" view="pageBreakPreview" zoomScale="70" zoomScaleNormal="70" zoomScaleSheetLayoutView="70" workbookViewId="0">
      <selection activeCell="B171" sqref="B171"/>
    </sheetView>
  </sheetViews>
  <sheetFormatPr defaultRowHeight="12.75" x14ac:dyDescent="0.2"/>
  <cols>
    <col min="1" max="1" width="47.5703125" customWidth="1"/>
    <col min="2" max="2" width="22.85546875" style="5" customWidth="1"/>
    <col min="3" max="5" width="20.28515625" customWidth="1"/>
    <col min="6" max="11" width="21.42578125" customWidth="1"/>
    <col min="12" max="14" width="11" customWidth="1"/>
    <col min="15" max="15" width="11.7109375" customWidth="1"/>
    <col min="16" max="16" width="11" customWidth="1"/>
    <col min="17" max="17" width="10" customWidth="1"/>
    <col min="18" max="18" width="10.85546875" customWidth="1"/>
    <col min="19" max="19" width="11" customWidth="1"/>
    <col min="20" max="20" width="10.140625" customWidth="1"/>
    <col min="21" max="21" width="18.28515625" customWidth="1"/>
  </cols>
  <sheetData>
    <row r="1" spans="1:20" ht="25.5" customHeight="1" x14ac:dyDescent="0.2">
      <c r="G1" s="89" t="s">
        <v>201</v>
      </c>
      <c r="H1" s="89"/>
      <c r="I1" s="89"/>
      <c r="J1" s="89"/>
      <c r="K1" s="89"/>
    </row>
    <row r="2" spans="1:20" ht="22.5" customHeight="1" x14ac:dyDescent="0.2">
      <c r="G2" s="89"/>
      <c r="H2" s="89"/>
      <c r="I2" s="89"/>
      <c r="J2" s="89"/>
      <c r="K2" s="89"/>
    </row>
    <row r="3" spans="1:20" ht="41.25" customHeight="1" x14ac:dyDescent="0.2">
      <c r="G3" s="89"/>
      <c r="H3" s="89"/>
      <c r="I3" s="89"/>
      <c r="J3" s="89"/>
      <c r="K3" s="89"/>
    </row>
    <row r="4" spans="1:20" s="10" customFormat="1" ht="31.5" x14ac:dyDescent="0.45">
      <c r="B4" s="11"/>
      <c r="H4" s="12"/>
      <c r="I4" s="13"/>
      <c r="J4" s="56"/>
      <c r="K4" s="57" t="s">
        <v>109</v>
      </c>
      <c r="L4" s="12"/>
      <c r="M4" s="55"/>
      <c r="N4" s="55"/>
      <c r="O4" s="55"/>
      <c r="P4" s="55"/>
      <c r="Q4" s="55"/>
      <c r="R4" s="55"/>
      <c r="S4" s="55"/>
      <c r="T4" s="55"/>
    </row>
    <row r="5" spans="1:20" s="10" customFormat="1" ht="31.5" x14ac:dyDescent="0.45">
      <c r="B5" s="11"/>
    </row>
    <row r="6" spans="1:20" s="10" customFormat="1" ht="98.25" customHeight="1" x14ac:dyDescent="0.45">
      <c r="A6" s="92" t="s">
        <v>199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11"/>
      <c r="M6" s="11"/>
      <c r="N6" s="11"/>
      <c r="O6" s="11"/>
      <c r="P6" s="11"/>
      <c r="Q6" s="11"/>
      <c r="R6" s="11"/>
      <c r="S6" s="11"/>
      <c r="T6" s="11"/>
    </row>
    <row r="7" spans="1:20" ht="23.25" customHeight="1" x14ac:dyDescent="0.2"/>
    <row r="8" spans="1:20" s="8" customFormat="1" ht="37.5" x14ac:dyDescent="0.2">
      <c r="A8" s="96" t="s">
        <v>39</v>
      </c>
      <c r="B8" s="96" t="s">
        <v>40</v>
      </c>
      <c r="C8" s="3" t="s">
        <v>41</v>
      </c>
      <c r="D8" s="3" t="s">
        <v>41</v>
      </c>
      <c r="E8" s="3" t="s">
        <v>126</v>
      </c>
      <c r="F8" s="93" t="s">
        <v>42</v>
      </c>
      <c r="G8" s="94"/>
      <c r="H8" s="94"/>
      <c r="I8" s="94"/>
      <c r="J8" s="94"/>
      <c r="K8" s="95"/>
      <c r="L8" s="50"/>
      <c r="M8" s="14"/>
      <c r="N8" s="14"/>
      <c r="O8" s="14"/>
      <c r="P8" s="14"/>
      <c r="Q8" s="14"/>
      <c r="R8" s="14"/>
      <c r="S8" s="14"/>
      <c r="T8" s="14"/>
    </row>
    <row r="9" spans="1:20" s="8" customFormat="1" ht="18.75" x14ac:dyDescent="0.2">
      <c r="A9" s="97"/>
      <c r="B9" s="97"/>
      <c r="C9" s="96">
        <v>2018</v>
      </c>
      <c r="D9" s="96">
        <v>2019</v>
      </c>
      <c r="E9" s="96">
        <v>2020</v>
      </c>
      <c r="F9" s="93">
        <v>2021</v>
      </c>
      <c r="G9" s="95"/>
      <c r="H9" s="93">
        <v>2022</v>
      </c>
      <c r="I9" s="95"/>
      <c r="J9" s="93">
        <v>2023</v>
      </c>
      <c r="K9" s="94"/>
      <c r="L9" s="43"/>
      <c r="M9" s="31"/>
      <c r="N9" s="31"/>
      <c r="O9" s="31"/>
      <c r="P9" s="31"/>
      <c r="Q9" s="31"/>
      <c r="R9" s="31"/>
      <c r="S9" s="31"/>
      <c r="T9" s="31"/>
    </row>
    <row r="10" spans="1:20" s="8" customFormat="1" ht="33.75" customHeight="1" x14ac:dyDescent="0.2">
      <c r="A10" s="97"/>
      <c r="B10" s="97"/>
      <c r="C10" s="97"/>
      <c r="D10" s="97"/>
      <c r="E10" s="97"/>
      <c r="F10" s="3" t="s">
        <v>57</v>
      </c>
      <c r="G10" s="3" t="s">
        <v>56</v>
      </c>
      <c r="H10" s="28" t="s">
        <v>57</v>
      </c>
      <c r="I10" s="28" t="s">
        <v>56</v>
      </c>
      <c r="J10" s="28" t="s">
        <v>57</v>
      </c>
      <c r="K10" s="28" t="s">
        <v>56</v>
      </c>
      <c r="L10" s="44"/>
      <c r="M10" s="32"/>
      <c r="N10" s="32"/>
      <c r="O10" s="32"/>
      <c r="P10" s="32"/>
      <c r="Q10" s="32"/>
      <c r="R10" s="32"/>
      <c r="S10" s="32"/>
      <c r="T10" s="32"/>
    </row>
    <row r="11" spans="1:20" s="8" customFormat="1" ht="26.25" customHeight="1" x14ac:dyDescent="0.2">
      <c r="A11" s="98"/>
      <c r="B11" s="98"/>
      <c r="C11" s="98"/>
      <c r="D11" s="98"/>
      <c r="E11" s="98"/>
      <c r="F11" s="3" t="s">
        <v>58</v>
      </c>
      <c r="G11" s="3" t="s">
        <v>59</v>
      </c>
      <c r="H11" s="28" t="s">
        <v>58</v>
      </c>
      <c r="I11" s="28" t="s">
        <v>59</v>
      </c>
      <c r="J11" s="28" t="s">
        <v>58</v>
      </c>
      <c r="K11" s="29" t="s">
        <v>59</v>
      </c>
      <c r="L11" s="44"/>
      <c r="M11" s="32"/>
      <c r="N11" s="32"/>
      <c r="O11" s="32"/>
      <c r="P11" s="32"/>
      <c r="Q11" s="32"/>
      <c r="R11" s="32"/>
      <c r="S11" s="32"/>
      <c r="T11" s="32"/>
    </row>
    <row r="12" spans="1:20" s="8" customFormat="1" ht="22.5" customHeight="1" x14ac:dyDescent="0.2">
      <c r="A12" s="24" t="s">
        <v>127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44"/>
      <c r="M12" s="32"/>
      <c r="N12" s="32"/>
      <c r="O12" s="32"/>
      <c r="P12" s="32"/>
      <c r="Q12" s="32"/>
      <c r="R12" s="32"/>
      <c r="S12" s="32"/>
      <c r="T12" s="32"/>
    </row>
    <row r="13" spans="1:20" s="8" customFormat="1" ht="39" customHeight="1" x14ac:dyDescent="0.2">
      <c r="A13" s="15" t="s">
        <v>128</v>
      </c>
      <c r="B13" s="3" t="s">
        <v>22</v>
      </c>
      <c r="C13" s="3">
        <v>166.5</v>
      </c>
      <c r="D13" s="3">
        <v>165.1</v>
      </c>
      <c r="E13" s="59">
        <v>164</v>
      </c>
      <c r="F13" s="3">
        <v>163.19999999999999</v>
      </c>
      <c r="G13" s="3">
        <v>163.30000000000001</v>
      </c>
      <c r="H13" s="3">
        <v>162.5</v>
      </c>
      <c r="I13" s="3">
        <v>162.69999999999999</v>
      </c>
      <c r="J13" s="3">
        <v>161.9</v>
      </c>
      <c r="K13" s="29">
        <v>162.19999999999999</v>
      </c>
      <c r="L13" s="44"/>
      <c r="M13" s="32"/>
      <c r="N13" s="32"/>
      <c r="O13" s="32"/>
      <c r="P13" s="32"/>
      <c r="Q13" s="32"/>
      <c r="R13" s="32"/>
      <c r="S13" s="32"/>
      <c r="T13" s="32"/>
    </row>
    <row r="14" spans="1:20" s="8" customFormat="1" ht="63.75" customHeight="1" x14ac:dyDescent="0.2">
      <c r="A14" s="15" t="s">
        <v>129</v>
      </c>
      <c r="B14" s="3" t="s">
        <v>22</v>
      </c>
      <c r="C14" s="58">
        <v>95.6</v>
      </c>
      <c r="D14" s="58">
        <v>93.9</v>
      </c>
      <c r="E14" s="58">
        <v>92</v>
      </c>
      <c r="F14" s="58">
        <v>91.5</v>
      </c>
      <c r="G14" s="58">
        <v>91.6</v>
      </c>
      <c r="H14" s="58">
        <v>91.38</v>
      </c>
      <c r="I14" s="58">
        <v>91.58</v>
      </c>
      <c r="J14" s="58">
        <v>91</v>
      </c>
      <c r="K14" s="60">
        <v>91.2</v>
      </c>
      <c r="L14" s="44"/>
      <c r="M14" s="32"/>
      <c r="N14" s="32"/>
      <c r="O14" s="32"/>
      <c r="P14" s="32"/>
      <c r="Q14" s="32"/>
      <c r="R14" s="32"/>
      <c r="S14" s="32"/>
      <c r="T14" s="32"/>
    </row>
    <row r="15" spans="1:20" s="8" customFormat="1" ht="72" customHeight="1" x14ac:dyDescent="0.2">
      <c r="A15" s="15" t="s">
        <v>130</v>
      </c>
      <c r="B15" s="3" t="s">
        <v>22</v>
      </c>
      <c r="C15" s="58">
        <v>41.8</v>
      </c>
      <c r="D15" s="58">
        <v>42.2</v>
      </c>
      <c r="E15" s="58">
        <v>42.5</v>
      </c>
      <c r="F15" s="58">
        <v>42.8</v>
      </c>
      <c r="G15" s="58">
        <v>42.7</v>
      </c>
      <c r="H15" s="58">
        <v>43</v>
      </c>
      <c r="I15" s="58">
        <v>42.9</v>
      </c>
      <c r="J15" s="58">
        <v>43.1</v>
      </c>
      <c r="K15" s="60">
        <v>43</v>
      </c>
      <c r="L15" s="44"/>
      <c r="M15" s="32"/>
      <c r="N15" s="32"/>
      <c r="O15" s="32"/>
      <c r="P15" s="32"/>
      <c r="Q15" s="32"/>
      <c r="R15" s="32"/>
      <c r="S15" s="32"/>
      <c r="T15" s="32"/>
    </row>
    <row r="16" spans="1:20" s="8" customFormat="1" ht="66" customHeight="1" x14ac:dyDescent="0.2">
      <c r="A16" s="15" t="s">
        <v>110</v>
      </c>
      <c r="B16" s="3" t="s">
        <v>111</v>
      </c>
      <c r="C16" s="58">
        <v>74.5</v>
      </c>
      <c r="D16" s="58">
        <v>74.7</v>
      </c>
      <c r="E16" s="58">
        <v>75.040000000000006</v>
      </c>
      <c r="F16" s="58">
        <v>75.040000000000006</v>
      </c>
      <c r="G16" s="58">
        <v>75.5</v>
      </c>
      <c r="H16" s="58">
        <v>75.5</v>
      </c>
      <c r="I16" s="58">
        <v>75.8</v>
      </c>
      <c r="J16" s="58">
        <v>75.8</v>
      </c>
      <c r="K16" s="60">
        <v>76.56</v>
      </c>
      <c r="L16" s="44"/>
      <c r="M16" s="32"/>
      <c r="N16" s="32"/>
      <c r="O16" s="32"/>
      <c r="P16" s="32"/>
      <c r="Q16" s="32"/>
      <c r="R16" s="32"/>
      <c r="S16" s="32"/>
      <c r="T16" s="32"/>
    </row>
    <row r="17" spans="1:20" s="8" customFormat="1" ht="132" customHeight="1" x14ac:dyDescent="0.2">
      <c r="A17" s="15" t="s">
        <v>43</v>
      </c>
      <c r="B17" s="3" t="s">
        <v>131</v>
      </c>
      <c r="C17" s="59">
        <v>9.5</v>
      </c>
      <c r="D17" s="59">
        <v>8.6</v>
      </c>
      <c r="E17" s="59">
        <v>8.6</v>
      </c>
      <c r="F17" s="59">
        <v>8.6</v>
      </c>
      <c r="G17" s="59">
        <v>8.9</v>
      </c>
      <c r="H17" s="59">
        <v>8.6999999999999993</v>
      </c>
      <c r="I17" s="59">
        <v>9</v>
      </c>
      <c r="J17" s="59">
        <v>8.9</v>
      </c>
      <c r="K17" s="61">
        <v>9.1999999999999993</v>
      </c>
      <c r="L17" s="44"/>
      <c r="M17" s="32"/>
      <c r="N17" s="32"/>
      <c r="O17" s="32"/>
      <c r="P17" s="32"/>
      <c r="Q17" s="32"/>
      <c r="R17" s="32"/>
      <c r="S17" s="32"/>
      <c r="T17" s="32"/>
    </row>
    <row r="18" spans="1:20" s="8" customFormat="1" ht="98.25" customHeight="1" x14ac:dyDescent="0.2">
      <c r="A18" s="15" t="s">
        <v>44</v>
      </c>
      <c r="B18" s="3" t="s">
        <v>45</v>
      </c>
      <c r="C18" s="59">
        <v>12</v>
      </c>
      <c r="D18" s="59">
        <v>11.6</v>
      </c>
      <c r="E18" s="59">
        <v>11.4</v>
      </c>
      <c r="F18" s="59">
        <v>11.4</v>
      </c>
      <c r="G18" s="59">
        <v>11.2</v>
      </c>
      <c r="H18" s="59">
        <v>11.2</v>
      </c>
      <c r="I18" s="59">
        <v>11</v>
      </c>
      <c r="J18" s="59">
        <v>11.1</v>
      </c>
      <c r="K18" s="61">
        <v>11</v>
      </c>
      <c r="L18" s="46"/>
      <c r="M18" s="34"/>
      <c r="N18" s="34"/>
      <c r="O18" s="34"/>
      <c r="P18" s="34"/>
      <c r="Q18" s="34"/>
      <c r="R18" s="34"/>
      <c r="S18" s="34"/>
      <c r="T18" s="34"/>
    </row>
    <row r="19" spans="1:20" s="8" customFormat="1" ht="78" customHeight="1" x14ac:dyDescent="0.2">
      <c r="A19" s="15" t="s">
        <v>46</v>
      </c>
      <c r="B19" s="3" t="s">
        <v>47</v>
      </c>
      <c r="C19" s="59">
        <v>-2.5</v>
      </c>
      <c r="D19" s="59">
        <v>-3</v>
      </c>
      <c r="E19" s="59">
        <v>-2.8</v>
      </c>
      <c r="F19" s="59">
        <v>-2.8</v>
      </c>
      <c r="G19" s="59">
        <v>-2.2999999999999998</v>
      </c>
      <c r="H19" s="59">
        <v>-2.5</v>
      </c>
      <c r="I19" s="59">
        <v>-2</v>
      </c>
      <c r="J19" s="59">
        <v>-2.2000000000000002</v>
      </c>
      <c r="K19" s="61">
        <v>-1.8</v>
      </c>
      <c r="L19" s="44"/>
      <c r="M19" s="32"/>
      <c r="N19" s="32"/>
      <c r="O19" s="32"/>
      <c r="P19" s="32"/>
      <c r="Q19" s="32"/>
      <c r="R19" s="32"/>
      <c r="S19" s="32"/>
      <c r="T19" s="32"/>
    </row>
    <row r="20" spans="1:20" s="8" customFormat="1" ht="47.25" customHeight="1" x14ac:dyDescent="0.2">
      <c r="A20" s="15" t="s">
        <v>112</v>
      </c>
      <c r="B20" s="3" t="s">
        <v>22</v>
      </c>
      <c r="C20" s="59">
        <v>-1</v>
      </c>
      <c r="D20" s="59">
        <v>-0.85</v>
      </c>
      <c r="E20" s="59">
        <v>-0.8</v>
      </c>
      <c r="F20" s="59">
        <v>-0.8</v>
      </c>
      <c r="G20" s="59">
        <v>-0.7</v>
      </c>
      <c r="H20" s="59">
        <v>-0.6</v>
      </c>
      <c r="I20" s="59">
        <v>-0.5</v>
      </c>
      <c r="J20" s="59">
        <v>-0.6</v>
      </c>
      <c r="K20" s="61">
        <v>-0.5</v>
      </c>
      <c r="L20" s="44"/>
      <c r="M20" s="32"/>
      <c r="N20" s="32"/>
      <c r="O20" s="32"/>
      <c r="P20" s="32"/>
      <c r="Q20" s="32"/>
      <c r="R20" s="32"/>
      <c r="S20" s="32"/>
      <c r="T20" s="32"/>
    </row>
    <row r="21" spans="1:20" s="8" customFormat="1" ht="18.75" customHeight="1" x14ac:dyDescent="0.2">
      <c r="A21" s="24" t="s">
        <v>133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44"/>
      <c r="M21" s="32"/>
      <c r="N21" s="32"/>
      <c r="O21" s="32"/>
      <c r="P21" s="32"/>
      <c r="Q21" s="32"/>
      <c r="R21" s="32"/>
      <c r="S21" s="32"/>
      <c r="T21" s="32"/>
    </row>
    <row r="22" spans="1:20" s="8" customFormat="1" ht="115.5" customHeight="1" x14ac:dyDescent="0.2">
      <c r="A22" s="16" t="s">
        <v>50</v>
      </c>
      <c r="B22" s="1" t="s">
        <v>48</v>
      </c>
      <c r="C22" s="3">
        <v>7693.8</v>
      </c>
      <c r="D22" s="3">
        <v>7109.3</v>
      </c>
      <c r="E22" s="59">
        <f>D22*E23/100</f>
        <v>7287.0325000000003</v>
      </c>
      <c r="F22" s="59">
        <f>E22*F23/100*104.5%</f>
        <v>7790.0927886374993</v>
      </c>
      <c r="G22" s="59">
        <f>E22*G23/100*104.5%</f>
        <v>7919.5469209999992</v>
      </c>
      <c r="H22" s="59">
        <f>F22*H23/100*105.1%</f>
        <v>8392.0722088794628</v>
      </c>
      <c r="I22" s="59">
        <f>G22*I23/100*105.1%</f>
        <v>8614.7643474599845</v>
      </c>
      <c r="J22" s="59">
        <f>H22*J23/100*105.4%</f>
        <v>9075.2204549710859</v>
      </c>
      <c r="K22" s="61">
        <f>I22*K23/100*105.4%</f>
        <v>9406.840240622847</v>
      </c>
      <c r="L22" s="44"/>
      <c r="M22" s="32"/>
      <c r="N22" s="32"/>
      <c r="O22" s="32"/>
      <c r="P22" s="32"/>
      <c r="Q22" s="32"/>
      <c r="R22" s="32"/>
      <c r="S22" s="32"/>
      <c r="T22" s="32"/>
    </row>
    <row r="23" spans="1:20" s="8" customFormat="1" ht="105.75" customHeight="1" x14ac:dyDescent="0.2">
      <c r="A23" s="16" t="s">
        <v>51</v>
      </c>
      <c r="B23" s="1" t="s">
        <v>36</v>
      </c>
      <c r="C23" s="3">
        <v>140</v>
      </c>
      <c r="D23" s="3">
        <v>92.4</v>
      </c>
      <c r="E23" s="3">
        <v>102.5</v>
      </c>
      <c r="F23" s="3">
        <v>102.3</v>
      </c>
      <c r="G23" s="3">
        <v>104</v>
      </c>
      <c r="H23" s="3">
        <v>102.5</v>
      </c>
      <c r="I23" s="3">
        <v>103.5</v>
      </c>
      <c r="J23" s="3">
        <v>102.6</v>
      </c>
      <c r="K23" s="29">
        <v>103.6</v>
      </c>
      <c r="L23" s="44"/>
      <c r="M23" s="32"/>
      <c r="N23" s="32"/>
      <c r="O23" s="32"/>
      <c r="P23" s="32"/>
      <c r="Q23" s="32"/>
      <c r="R23" s="32"/>
      <c r="S23" s="32"/>
      <c r="T23" s="32"/>
    </row>
    <row r="24" spans="1:20" s="8" customFormat="1" ht="104.25" customHeight="1" x14ac:dyDescent="0.2">
      <c r="A24" s="16" t="s">
        <v>65</v>
      </c>
      <c r="B24" s="1" t="s">
        <v>48</v>
      </c>
      <c r="C24" s="3"/>
      <c r="D24" s="3"/>
      <c r="E24" s="3"/>
      <c r="F24" s="3"/>
      <c r="G24" s="3"/>
      <c r="H24" s="3"/>
      <c r="I24" s="3"/>
      <c r="J24" s="3"/>
      <c r="K24" s="29"/>
      <c r="L24" s="44"/>
      <c r="M24" s="32"/>
      <c r="N24" s="32"/>
      <c r="O24" s="32"/>
      <c r="P24" s="32"/>
      <c r="Q24" s="32"/>
      <c r="R24" s="32"/>
      <c r="S24" s="32"/>
      <c r="T24" s="32"/>
    </row>
    <row r="25" spans="1:20" s="8" customFormat="1" ht="93.75" customHeight="1" x14ac:dyDescent="0.2">
      <c r="A25" s="16" t="s">
        <v>66</v>
      </c>
      <c r="B25" s="1" t="s">
        <v>36</v>
      </c>
      <c r="C25" s="3"/>
      <c r="D25" s="3"/>
      <c r="E25" s="3"/>
      <c r="F25" s="3"/>
      <c r="G25" s="3"/>
      <c r="H25" s="3"/>
      <c r="I25" s="3"/>
      <c r="J25" s="3"/>
      <c r="K25" s="29"/>
      <c r="L25" s="44"/>
      <c r="M25" s="32"/>
      <c r="N25" s="32"/>
      <c r="O25" s="32"/>
      <c r="P25" s="32"/>
      <c r="Q25" s="32"/>
      <c r="R25" s="32"/>
      <c r="S25" s="32"/>
      <c r="T25" s="32"/>
    </row>
    <row r="26" spans="1:20" s="8" customFormat="1" ht="109.5" customHeight="1" x14ac:dyDescent="0.2">
      <c r="A26" s="16" t="s">
        <v>67</v>
      </c>
      <c r="B26" s="17" t="s">
        <v>48</v>
      </c>
      <c r="C26" s="3"/>
      <c r="D26" s="3"/>
      <c r="E26" s="3"/>
      <c r="F26" s="3"/>
      <c r="G26" s="3"/>
      <c r="H26" s="3"/>
      <c r="I26" s="3"/>
      <c r="J26" s="3"/>
      <c r="K26" s="29"/>
      <c r="L26" s="44"/>
      <c r="M26" s="32"/>
      <c r="N26" s="32"/>
      <c r="O26" s="32"/>
      <c r="P26" s="32"/>
      <c r="Q26" s="32"/>
      <c r="R26" s="32"/>
      <c r="S26" s="32"/>
      <c r="T26" s="32"/>
    </row>
    <row r="27" spans="1:20" s="8" customFormat="1" ht="102" customHeight="1" x14ac:dyDescent="0.2">
      <c r="A27" s="16" t="s">
        <v>68</v>
      </c>
      <c r="B27" s="17" t="s">
        <v>36</v>
      </c>
      <c r="C27" s="3"/>
      <c r="D27" s="3"/>
      <c r="E27" s="3"/>
      <c r="F27" s="3"/>
      <c r="G27" s="3"/>
      <c r="H27" s="3"/>
      <c r="I27" s="3"/>
      <c r="J27" s="3"/>
      <c r="K27" s="29"/>
      <c r="L27" s="44"/>
      <c r="M27" s="32"/>
      <c r="N27" s="32"/>
      <c r="O27" s="32"/>
      <c r="P27" s="32"/>
      <c r="Q27" s="32"/>
      <c r="R27" s="32"/>
      <c r="S27" s="32"/>
      <c r="T27" s="32"/>
    </row>
    <row r="28" spans="1:20" s="8" customFormat="1" ht="102.75" customHeight="1" x14ac:dyDescent="0.2">
      <c r="A28" s="16" t="s">
        <v>69</v>
      </c>
      <c r="B28" s="17" t="s">
        <v>48</v>
      </c>
      <c r="C28" s="3"/>
      <c r="D28" s="3"/>
      <c r="E28" s="3"/>
      <c r="F28" s="3"/>
      <c r="G28" s="3"/>
      <c r="H28" s="3"/>
      <c r="I28" s="3"/>
      <c r="J28" s="3"/>
      <c r="K28" s="29"/>
      <c r="L28" s="44"/>
      <c r="M28" s="32"/>
      <c r="N28" s="32"/>
      <c r="O28" s="32"/>
      <c r="P28" s="32"/>
      <c r="Q28" s="32"/>
      <c r="R28" s="32"/>
      <c r="S28" s="32"/>
      <c r="T28" s="32"/>
    </row>
    <row r="29" spans="1:20" s="8" customFormat="1" ht="103.5" customHeight="1" x14ac:dyDescent="0.2">
      <c r="A29" s="16" t="s">
        <v>70</v>
      </c>
      <c r="B29" s="17" t="s">
        <v>36</v>
      </c>
      <c r="C29" s="3"/>
      <c r="D29" s="3"/>
      <c r="E29" s="3"/>
      <c r="F29" s="3"/>
      <c r="G29" s="3"/>
      <c r="H29" s="3"/>
      <c r="I29" s="3"/>
      <c r="J29" s="3"/>
      <c r="K29" s="29"/>
      <c r="L29" s="44"/>
      <c r="M29" s="32"/>
      <c r="N29" s="32"/>
      <c r="O29" s="32"/>
      <c r="P29" s="32"/>
      <c r="Q29" s="32"/>
      <c r="R29" s="32"/>
      <c r="S29" s="32"/>
      <c r="T29" s="32"/>
    </row>
    <row r="30" spans="1:20" s="8" customFormat="1" ht="137.25" customHeight="1" x14ac:dyDescent="0.2">
      <c r="A30" s="16" t="s">
        <v>71</v>
      </c>
      <c r="B30" s="17" t="s">
        <v>48</v>
      </c>
      <c r="C30" s="3"/>
      <c r="D30" s="3"/>
      <c r="E30" s="3"/>
      <c r="F30" s="3"/>
      <c r="G30" s="3"/>
      <c r="H30" s="3"/>
      <c r="I30" s="3"/>
      <c r="J30" s="3"/>
      <c r="K30" s="29"/>
      <c r="L30" s="44"/>
      <c r="M30" s="32"/>
      <c r="N30" s="32"/>
      <c r="O30" s="32"/>
      <c r="P30" s="32"/>
      <c r="Q30" s="32"/>
      <c r="R30" s="32"/>
      <c r="S30" s="32"/>
      <c r="T30" s="32"/>
    </row>
    <row r="31" spans="1:20" s="8" customFormat="1" ht="137.25" customHeight="1" x14ac:dyDescent="0.2">
      <c r="A31" s="16" t="s">
        <v>61</v>
      </c>
      <c r="B31" s="17" t="s">
        <v>36</v>
      </c>
      <c r="C31" s="3"/>
      <c r="D31" s="3"/>
      <c r="E31" s="3"/>
      <c r="F31" s="3"/>
      <c r="G31" s="3"/>
      <c r="H31" s="3"/>
      <c r="I31" s="3"/>
      <c r="J31" s="3"/>
      <c r="K31" s="29"/>
      <c r="L31" s="44"/>
      <c r="M31" s="32"/>
      <c r="N31" s="32"/>
      <c r="O31" s="32"/>
      <c r="P31" s="32"/>
      <c r="Q31" s="32"/>
      <c r="R31" s="32"/>
      <c r="S31" s="32"/>
      <c r="T31" s="32"/>
    </row>
    <row r="32" spans="1:20" s="8" customFormat="1" ht="137.25" customHeight="1" x14ac:dyDescent="0.2">
      <c r="A32" s="16" t="s">
        <v>72</v>
      </c>
      <c r="B32" s="17" t="s">
        <v>48</v>
      </c>
      <c r="C32" s="3"/>
      <c r="D32" s="3"/>
      <c r="E32" s="3"/>
      <c r="F32" s="3"/>
      <c r="G32" s="3"/>
      <c r="H32" s="3"/>
      <c r="I32" s="3"/>
      <c r="J32" s="3"/>
      <c r="K32" s="29"/>
      <c r="L32" s="44"/>
      <c r="M32" s="32"/>
      <c r="N32" s="32"/>
      <c r="O32" s="32"/>
      <c r="P32" s="32"/>
      <c r="Q32" s="32"/>
      <c r="R32" s="32"/>
      <c r="S32" s="32"/>
      <c r="T32" s="32"/>
    </row>
    <row r="33" spans="1:20" s="8" customFormat="1" ht="105.75" customHeight="1" x14ac:dyDescent="0.2">
      <c r="A33" s="16" t="s">
        <v>73</v>
      </c>
      <c r="B33" s="17" t="s">
        <v>36</v>
      </c>
      <c r="C33" s="3"/>
      <c r="D33" s="3"/>
      <c r="E33" s="3"/>
      <c r="F33" s="3"/>
      <c r="G33" s="3"/>
      <c r="H33" s="3"/>
      <c r="I33" s="3"/>
      <c r="J33" s="3"/>
      <c r="K33" s="29"/>
      <c r="L33" s="44"/>
      <c r="M33" s="32"/>
      <c r="N33" s="32"/>
      <c r="O33" s="32"/>
      <c r="P33" s="32"/>
      <c r="Q33" s="32"/>
      <c r="R33" s="32"/>
      <c r="S33" s="32"/>
      <c r="T33" s="32"/>
    </row>
    <row r="34" spans="1:20" s="8" customFormat="1" ht="159.75" customHeight="1" x14ac:dyDescent="0.2">
      <c r="A34" s="16" t="s">
        <v>74</v>
      </c>
      <c r="B34" s="1" t="s">
        <v>48</v>
      </c>
      <c r="C34" s="3"/>
      <c r="D34" s="3"/>
      <c r="E34" s="3"/>
      <c r="F34" s="3"/>
      <c r="G34" s="3"/>
      <c r="H34" s="3"/>
      <c r="I34" s="3"/>
      <c r="J34" s="3"/>
      <c r="K34" s="29"/>
      <c r="L34" s="44"/>
      <c r="M34" s="32"/>
      <c r="N34" s="32"/>
      <c r="O34" s="32"/>
      <c r="P34" s="32"/>
      <c r="Q34" s="32"/>
      <c r="R34" s="32"/>
      <c r="S34" s="32"/>
      <c r="T34" s="32"/>
    </row>
    <row r="35" spans="1:20" s="8" customFormat="1" ht="137.25" customHeight="1" x14ac:dyDescent="0.2">
      <c r="A35" s="16" t="s">
        <v>75</v>
      </c>
      <c r="B35" s="1" t="s">
        <v>36</v>
      </c>
      <c r="C35" s="3"/>
      <c r="D35" s="3"/>
      <c r="E35" s="3"/>
      <c r="F35" s="3"/>
      <c r="G35" s="3"/>
      <c r="H35" s="3"/>
      <c r="I35" s="3"/>
      <c r="J35" s="3"/>
      <c r="K35" s="29"/>
      <c r="L35" s="44"/>
      <c r="M35" s="32"/>
      <c r="N35" s="32"/>
      <c r="O35" s="32"/>
      <c r="P35" s="32"/>
      <c r="Q35" s="32"/>
      <c r="R35" s="32"/>
      <c r="S35" s="32"/>
      <c r="T35" s="32"/>
    </row>
    <row r="36" spans="1:20" s="8" customFormat="1" ht="137.25" customHeight="1" x14ac:dyDescent="0.2">
      <c r="A36" s="16" t="s">
        <v>62</v>
      </c>
      <c r="B36" s="1" t="s">
        <v>48</v>
      </c>
      <c r="C36" s="3"/>
      <c r="D36" s="3"/>
      <c r="E36" s="3"/>
      <c r="F36" s="3"/>
      <c r="G36" s="3"/>
      <c r="H36" s="3"/>
      <c r="I36" s="3"/>
      <c r="J36" s="3"/>
      <c r="K36" s="29"/>
      <c r="L36" s="44"/>
      <c r="M36" s="32"/>
      <c r="N36" s="32"/>
      <c r="O36" s="32"/>
      <c r="P36" s="32"/>
      <c r="Q36" s="32"/>
      <c r="R36" s="32"/>
      <c r="S36" s="32"/>
      <c r="T36" s="32"/>
    </row>
    <row r="37" spans="1:20" s="8" customFormat="1" ht="110.25" customHeight="1" x14ac:dyDescent="0.2">
      <c r="A37" s="16" t="s">
        <v>63</v>
      </c>
      <c r="B37" s="1" t="s">
        <v>36</v>
      </c>
      <c r="C37" s="3"/>
      <c r="D37" s="3"/>
      <c r="E37" s="3"/>
      <c r="F37" s="3"/>
      <c r="G37" s="3"/>
      <c r="H37" s="3"/>
      <c r="I37" s="3"/>
      <c r="J37" s="3"/>
      <c r="K37" s="29"/>
      <c r="L37" s="44"/>
      <c r="M37" s="32"/>
      <c r="N37" s="32"/>
      <c r="O37" s="32"/>
      <c r="P37" s="32"/>
      <c r="Q37" s="32"/>
      <c r="R37" s="32"/>
      <c r="S37" s="32"/>
      <c r="T37" s="32"/>
    </row>
    <row r="38" spans="1:20" s="8" customFormat="1" ht="147" customHeight="1" x14ac:dyDescent="0.2">
      <c r="A38" s="16" t="s">
        <v>64</v>
      </c>
      <c r="B38" s="17" t="s">
        <v>48</v>
      </c>
      <c r="C38" s="3"/>
      <c r="D38" s="3"/>
      <c r="E38" s="3"/>
      <c r="F38" s="3"/>
      <c r="G38" s="3"/>
      <c r="H38" s="3"/>
      <c r="I38" s="3"/>
      <c r="J38" s="3"/>
      <c r="K38" s="29"/>
      <c r="L38" s="44"/>
      <c r="M38" s="32"/>
      <c r="N38" s="32"/>
      <c r="O38" s="32"/>
      <c r="P38" s="32"/>
      <c r="Q38" s="32"/>
      <c r="R38" s="32"/>
      <c r="S38" s="32"/>
      <c r="T38" s="32"/>
    </row>
    <row r="39" spans="1:20" s="8" customFormat="1" ht="120" customHeight="1" x14ac:dyDescent="0.2">
      <c r="A39" s="16" t="s">
        <v>76</v>
      </c>
      <c r="B39" s="17" t="s">
        <v>36</v>
      </c>
      <c r="C39" s="3"/>
      <c r="D39" s="3"/>
      <c r="E39" s="3"/>
      <c r="F39" s="3"/>
      <c r="G39" s="3"/>
      <c r="H39" s="3"/>
      <c r="I39" s="3"/>
      <c r="J39" s="3"/>
      <c r="K39" s="29"/>
      <c r="L39" s="44"/>
      <c r="M39" s="32"/>
      <c r="N39" s="32"/>
      <c r="O39" s="32"/>
      <c r="P39" s="32"/>
      <c r="Q39" s="32"/>
      <c r="R39" s="32"/>
      <c r="S39" s="32"/>
      <c r="T39" s="32"/>
    </row>
    <row r="40" spans="1:20" s="8" customFormat="1" ht="134.25" customHeight="1" x14ac:dyDescent="0.2">
      <c r="A40" s="16" t="s">
        <v>98</v>
      </c>
      <c r="B40" s="1" t="s">
        <v>48</v>
      </c>
      <c r="C40" s="3"/>
      <c r="D40" s="3"/>
      <c r="E40" s="3"/>
      <c r="F40" s="3"/>
      <c r="G40" s="3"/>
      <c r="H40" s="3"/>
      <c r="I40" s="3"/>
      <c r="J40" s="3"/>
      <c r="K40" s="29"/>
      <c r="L40" s="44"/>
      <c r="M40" s="32"/>
      <c r="N40" s="32"/>
      <c r="O40" s="32"/>
      <c r="P40" s="32"/>
      <c r="Q40" s="32"/>
      <c r="R40" s="32"/>
      <c r="S40" s="32"/>
      <c r="T40" s="32"/>
    </row>
    <row r="41" spans="1:20" s="8" customFormat="1" ht="108.75" customHeight="1" x14ac:dyDescent="0.2">
      <c r="A41" s="16" t="s">
        <v>99</v>
      </c>
      <c r="B41" s="1" t="s">
        <v>36</v>
      </c>
      <c r="C41" s="3"/>
      <c r="D41" s="3"/>
      <c r="E41" s="3"/>
      <c r="F41" s="3"/>
      <c r="G41" s="3"/>
      <c r="H41" s="3"/>
      <c r="I41" s="3"/>
      <c r="J41" s="3"/>
      <c r="K41" s="29"/>
      <c r="L41" s="44"/>
      <c r="M41" s="32"/>
      <c r="N41" s="32"/>
      <c r="O41" s="32"/>
      <c r="P41" s="32"/>
      <c r="Q41" s="32"/>
      <c r="R41" s="32"/>
      <c r="S41" s="32"/>
      <c r="T41" s="32"/>
    </row>
    <row r="42" spans="1:20" s="8" customFormat="1" ht="158.25" customHeight="1" x14ac:dyDescent="0.2">
      <c r="A42" s="16" t="s">
        <v>77</v>
      </c>
      <c r="B42" s="17" t="s">
        <v>48</v>
      </c>
      <c r="C42" s="3"/>
      <c r="D42" s="3"/>
      <c r="E42" s="3"/>
      <c r="F42" s="3"/>
      <c r="G42" s="3"/>
      <c r="H42" s="3"/>
      <c r="I42" s="3"/>
      <c r="J42" s="3"/>
      <c r="K42" s="29"/>
      <c r="L42" s="44"/>
      <c r="M42" s="32"/>
      <c r="N42" s="32"/>
      <c r="O42" s="32"/>
      <c r="P42" s="32"/>
      <c r="Q42" s="32"/>
      <c r="R42" s="32"/>
      <c r="S42" s="32"/>
      <c r="T42" s="32"/>
    </row>
    <row r="43" spans="1:20" s="8" customFormat="1" ht="120.75" customHeight="1" x14ac:dyDescent="0.2">
      <c r="A43" s="16" t="s">
        <v>78</v>
      </c>
      <c r="B43" s="17" t="s">
        <v>36</v>
      </c>
      <c r="C43" s="3"/>
      <c r="D43" s="3"/>
      <c r="E43" s="3"/>
      <c r="F43" s="3"/>
      <c r="G43" s="3"/>
      <c r="H43" s="3"/>
      <c r="I43" s="3"/>
      <c r="J43" s="3"/>
      <c r="K43" s="29"/>
      <c r="L43" s="44"/>
      <c r="M43" s="32"/>
      <c r="N43" s="32"/>
      <c r="O43" s="32"/>
      <c r="P43" s="32"/>
      <c r="Q43" s="32"/>
      <c r="R43" s="32"/>
      <c r="S43" s="32"/>
      <c r="T43" s="32"/>
    </row>
    <row r="44" spans="1:20" s="8" customFormat="1" ht="137.25" customHeight="1" x14ac:dyDescent="0.2">
      <c r="A44" s="16" t="s">
        <v>79</v>
      </c>
      <c r="B44" s="1" t="s">
        <v>48</v>
      </c>
      <c r="C44" s="3"/>
      <c r="D44" s="3"/>
      <c r="E44" s="3"/>
      <c r="F44" s="3"/>
      <c r="G44" s="3"/>
      <c r="H44" s="3"/>
      <c r="I44" s="3"/>
      <c r="J44" s="3"/>
      <c r="K44" s="29"/>
      <c r="L44" s="44"/>
      <c r="M44" s="32"/>
      <c r="N44" s="32"/>
      <c r="O44" s="32"/>
      <c r="P44" s="32"/>
      <c r="Q44" s="32"/>
      <c r="R44" s="32"/>
      <c r="S44" s="32"/>
      <c r="T44" s="32"/>
    </row>
    <row r="45" spans="1:20" s="8" customFormat="1" ht="125.25" customHeight="1" x14ac:dyDescent="0.2">
      <c r="A45" s="16" t="s">
        <v>80</v>
      </c>
      <c r="B45" s="1" t="s">
        <v>36</v>
      </c>
      <c r="C45" s="3"/>
      <c r="D45" s="3"/>
      <c r="E45" s="3"/>
      <c r="F45" s="3"/>
      <c r="G45" s="3"/>
      <c r="H45" s="3"/>
      <c r="I45" s="3"/>
      <c r="J45" s="3"/>
      <c r="K45" s="29"/>
      <c r="L45" s="44"/>
      <c r="M45" s="32"/>
      <c r="N45" s="32"/>
      <c r="O45" s="32"/>
      <c r="P45" s="32"/>
      <c r="Q45" s="32"/>
      <c r="R45" s="32"/>
      <c r="S45" s="32"/>
      <c r="T45" s="32"/>
    </row>
    <row r="46" spans="1:20" s="8" customFormat="1" ht="137.25" customHeight="1" x14ac:dyDescent="0.2">
      <c r="A46" s="16" t="s">
        <v>81</v>
      </c>
      <c r="B46" s="1" t="s">
        <v>48</v>
      </c>
      <c r="C46" s="3"/>
      <c r="D46" s="3"/>
      <c r="E46" s="3"/>
      <c r="F46" s="3"/>
      <c r="G46" s="3"/>
      <c r="H46" s="3"/>
      <c r="I46" s="3"/>
      <c r="J46" s="3"/>
      <c r="K46" s="29"/>
      <c r="L46" s="44"/>
      <c r="M46" s="32"/>
      <c r="N46" s="32"/>
      <c r="O46" s="32"/>
      <c r="P46" s="32"/>
      <c r="Q46" s="32"/>
      <c r="R46" s="32"/>
      <c r="S46" s="32"/>
      <c r="T46" s="32"/>
    </row>
    <row r="47" spans="1:20" s="8" customFormat="1" ht="137.25" customHeight="1" x14ac:dyDescent="0.2">
      <c r="A47" s="16" t="s">
        <v>82</v>
      </c>
      <c r="B47" s="1" t="s">
        <v>36</v>
      </c>
      <c r="C47" s="3"/>
      <c r="D47" s="3"/>
      <c r="E47" s="3"/>
      <c r="F47" s="3"/>
      <c r="G47" s="3"/>
      <c r="H47" s="3"/>
      <c r="I47" s="3"/>
      <c r="J47" s="3"/>
      <c r="K47" s="29"/>
      <c r="L47" s="44"/>
      <c r="M47" s="32"/>
      <c r="N47" s="32"/>
      <c r="O47" s="32"/>
      <c r="P47" s="32"/>
      <c r="Q47" s="32"/>
      <c r="R47" s="32"/>
      <c r="S47" s="32"/>
      <c r="T47" s="32"/>
    </row>
    <row r="48" spans="1:20" s="8" customFormat="1" ht="114.75" customHeight="1" x14ac:dyDescent="0.2">
      <c r="A48" s="16" t="s">
        <v>83</v>
      </c>
      <c r="B48" s="1" t="s">
        <v>48</v>
      </c>
      <c r="C48" s="3"/>
      <c r="D48" s="3"/>
      <c r="E48" s="3"/>
      <c r="F48" s="3"/>
      <c r="G48" s="3"/>
      <c r="H48" s="3"/>
      <c r="I48" s="3"/>
      <c r="J48" s="3"/>
      <c r="K48" s="29"/>
      <c r="L48" s="44"/>
      <c r="M48" s="32"/>
      <c r="N48" s="32"/>
      <c r="O48" s="32"/>
      <c r="P48" s="32"/>
      <c r="Q48" s="32"/>
      <c r="R48" s="32"/>
      <c r="S48" s="32"/>
      <c r="T48" s="32"/>
    </row>
    <row r="49" spans="1:20" s="8" customFormat="1" ht="111" customHeight="1" x14ac:dyDescent="0.2">
      <c r="A49" s="16" t="s">
        <v>84</v>
      </c>
      <c r="B49" s="1" t="s">
        <v>36</v>
      </c>
      <c r="C49" s="3"/>
      <c r="D49" s="3"/>
      <c r="E49" s="3"/>
      <c r="F49" s="3"/>
      <c r="G49" s="3"/>
      <c r="H49" s="3"/>
      <c r="I49" s="3"/>
      <c r="J49" s="3"/>
      <c r="K49" s="29"/>
      <c r="L49" s="44"/>
      <c r="M49" s="32"/>
      <c r="N49" s="32"/>
      <c r="O49" s="32"/>
      <c r="P49" s="32"/>
      <c r="Q49" s="32"/>
      <c r="R49" s="32"/>
      <c r="S49" s="32"/>
      <c r="T49" s="32"/>
    </row>
    <row r="50" spans="1:20" s="8" customFormat="1" ht="141.75" customHeight="1" x14ac:dyDescent="0.2">
      <c r="A50" s="16" t="s">
        <v>85</v>
      </c>
      <c r="B50" s="17" t="s">
        <v>48</v>
      </c>
      <c r="C50" s="3"/>
      <c r="D50" s="3"/>
      <c r="E50" s="3"/>
      <c r="F50" s="3"/>
      <c r="G50" s="3"/>
      <c r="H50" s="3"/>
      <c r="I50" s="3"/>
      <c r="J50" s="3"/>
      <c r="K50" s="29"/>
      <c r="L50" s="44"/>
      <c r="M50" s="32"/>
      <c r="N50" s="32"/>
      <c r="O50" s="32"/>
      <c r="P50" s="32"/>
      <c r="Q50" s="32"/>
      <c r="R50" s="32"/>
      <c r="S50" s="32"/>
      <c r="T50" s="32"/>
    </row>
    <row r="51" spans="1:20" s="8" customFormat="1" ht="137.25" customHeight="1" x14ac:dyDescent="0.2">
      <c r="A51" s="16" t="s">
        <v>86</v>
      </c>
      <c r="B51" s="17" t="s">
        <v>36</v>
      </c>
      <c r="C51" s="3"/>
      <c r="D51" s="3"/>
      <c r="E51" s="3"/>
      <c r="F51" s="3"/>
      <c r="G51" s="3"/>
      <c r="H51" s="3"/>
      <c r="I51" s="3"/>
      <c r="J51" s="3"/>
      <c r="K51" s="29"/>
      <c r="L51" s="44"/>
      <c r="M51" s="32"/>
      <c r="N51" s="32"/>
      <c r="O51" s="32"/>
      <c r="P51" s="32"/>
      <c r="Q51" s="32"/>
      <c r="R51" s="32"/>
      <c r="S51" s="32"/>
      <c r="T51" s="32"/>
    </row>
    <row r="52" spans="1:20" s="8" customFormat="1" ht="150" customHeight="1" x14ac:dyDescent="0.2">
      <c r="A52" s="16" t="s">
        <v>87</v>
      </c>
      <c r="B52" s="17" t="s">
        <v>48</v>
      </c>
      <c r="C52" s="3"/>
      <c r="D52" s="3"/>
      <c r="E52" s="3"/>
      <c r="F52" s="3"/>
      <c r="G52" s="3"/>
      <c r="H52" s="3"/>
      <c r="I52" s="3"/>
      <c r="J52" s="3"/>
      <c r="K52" s="29"/>
      <c r="L52" s="44"/>
      <c r="M52" s="32"/>
      <c r="N52" s="32"/>
      <c r="O52" s="32"/>
      <c r="P52" s="32"/>
      <c r="Q52" s="32"/>
      <c r="R52" s="32"/>
      <c r="S52" s="32"/>
      <c r="T52" s="32"/>
    </row>
    <row r="53" spans="1:20" s="8" customFormat="1" ht="137.25" customHeight="1" x14ac:dyDescent="0.2">
      <c r="A53" s="16" t="s">
        <v>88</v>
      </c>
      <c r="B53" s="17" t="s">
        <v>36</v>
      </c>
      <c r="C53" s="3"/>
      <c r="D53" s="3"/>
      <c r="E53" s="3"/>
      <c r="F53" s="3"/>
      <c r="G53" s="3"/>
      <c r="H53" s="3"/>
      <c r="I53" s="3"/>
      <c r="J53" s="3"/>
      <c r="K53" s="29"/>
      <c r="L53" s="44"/>
      <c r="M53" s="32"/>
      <c r="N53" s="32"/>
      <c r="O53" s="32"/>
      <c r="P53" s="32"/>
      <c r="Q53" s="32"/>
      <c r="R53" s="32"/>
      <c r="S53" s="32"/>
      <c r="T53" s="32"/>
    </row>
    <row r="54" spans="1:20" s="8" customFormat="1" ht="145.5" customHeight="1" x14ac:dyDescent="0.2">
      <c r="A54" s="16" t="s">
        <v>89</v>
      </c>
      <c r="B54" s="1" t="s">
        <v>48</v>
      </c>
      <c r="C54" s="3"/>
      <c r="D54" s="3"/>
      <c r="E54" s="3"/>
      <c r="F54" s="3"/>
      <c r="G54" s="3"/>
      <c r="H54" s="3"/>
      <c r="I54" s="3"/>
      <c r="J54" s="3"/>
      <c r="K54" s="29"/>
      <c r="L54" s="44"/>
      <c r="M54" s="32"/>
      <c r="N54" s="32"/>
      <c r="O54" s="32"/>
      <c r="P54" s="32"/>
      <c r="Q54" s="32"/>
      <c r="R54" s="32"/>
      <c r="S54" s="32"/>
      <c r="T54" s="32"/>
    </row>
    <row r="55" spans="1:20" s="8" customFormat="1" ht="119.25" customHeight="1" x14ac:dyDescent="0.2">
      <c r="A55" s="16" t="s">
        <v>90</v>
      </c>
      <c r="B55" s="1" t="s">
        <v>36</v>
      </c>
      <c r="C55" s="3"/>
      <c r="D55" s="3"/>
      <c r="E55" s="3"/>
      <c r="F55" s="3"/>
      <c r="G55" s="3"/>
      <c r="H55" s="3"/>
      <c r="I55" s="3"/>
      <c r="J55" s="3"/>
      <c r="K55" s="29"/>
      <c r="L55" s="44"/>
      <c r="M55" s="32"/>
      <c r="N55" s="32"/>
      <c r="O55" s="32"/>
      <c r="P55" s="32"/>
      <c r="Q55" s="32"/>
      <c r="R55" s="32"/>
      <c r="S55" s="32"/>
      <c r="T55" s="32"/>
    </row>
    <row r="56" spans="1:20" s="8" customFormat="1" ht="147.75" customHeight="1" x14ac:dyDescent="0.2">
      <c r="A56" s="16" t="s">
        <v>91</v>
      </c>
      <c r="B56" s="17" t="s">
        <v>48</v>
      </c>
      <c r="C56" s="3"/>
      <c r="D56" s="3"/>
      <c r="E56" s="3"/>
      <c r="F56" s="3"/>
      <c r="G56" s="3"/>
      <c r="H56" s="3"/>
      <c r="I56" s="3"/>
      <c r="J56" s="3"/>
      <c r="K56" s="29"/>
      <c r="L56" s="44"/>
      <c r="M56" s="32"/>
      <c r="N56" s="32"/>
      <c r="O56" s="32"/>
      <c r="P56" s="32"/>
      <c r="Q56" s="32"/>
      <c r="R56" s="32"/>
      <c r="S56" s="32"/>
      <c r="T56" s="32"/>
    </row>
    <row r="57" spans="1:20" s="8" customFormat="1" ht="137.25" customHeight="1" x14ac:dyDescent="0.2">
      <c r="A57" s="16" t="s">
        <v>92</v>
      </c>
      <c r="B57" s="17" t="s">
        <v>36</v>
      </c>
      <c r="C57" s="3"/>
      <c r="D57" s="3"/>
      <c r="E57" s="3"/>
      <c r="F57" s="3"/>
      <c r="G57" s="3"/>
      <c r="H57" s="3"/>
      <c r="I57" s="3"/>
      <c r="J57" s="3"/>
      <c r="K57" s="29"/>
      <c r="L57" s="44"/>
      <c r="M57" s="32"/>
      <c r="N57" s="32"/>
      <c r="O57" s="32"/>
      <c r="P57" s="32"/>
      <c r="Q57" s="32"/>
      <c r="R57" s="32"/>
      <c r="S57" s="32"/>
      <c r="T57" s="32"/>
    </row>
    <row r="58" spans="1:20" s="8" customFormat="1" ht="119.25" customHeight="1" x14ac:dyDescent="0.2">
      <c r="A58" s="16" t="s">
        <v>93</v>
      </c>
      <c r="B58" s="17" t="s">
        <v>48</v>
      </c>
      <c r="C58" s="3"/>
      <c r="D58" s="3"/>
      <c r="E58" s="3"/>
      <c r="F58" s="3"/>
      <c r="G58" s="3"/>
      <c r="H58" s="3"/>
      <c r="I58" s="3"/>
      <c r="J58" s="3"/>
      <c r="K58" s="29"/>
      <c r="L58" s="44"/>
      <c r="M58" s="32"/>
      <c r="N58" s="32"/>
      <c r="O58" s="32"/>
      <c r="P58" s="32"/>
      <c r="Q58" s="32"/>
      <c r="R58" s="32"/>
      <c r="S58" s="32"/>
      <c r="T58" s="32"/>
    </row>
    <row r="59" spans="1:20" s="8" customFormat="1" ht="137.25" customHeight="1" x14ac:dyDescent="0.2">
      <c r="A59" s="16" t="s">
        <v>94</v>
      </c>
      <c r="B59" s="17" t="s">
        <v>36</v>
      </c>
      <c r="C59" s="3"/>
      <c r="D59" s="3"/>
      <c r="E59" s="3"/>
      <c r="F59" s="3"/>
      <c r="G59" s="3"/>
      <c r="H59" s="3"/>
      <c r="I59" s="3"/>
      <c r="J59" s="3"/>
      <c r="K59" s="29"/>
      <c r="L59" s="46"/>
      <c r="M59" s="34"/>
      <c r="N59" s="34"/>
      <c r="O59" s="34"/>
      <c r="P59" s="34"/>
      <c r="Q59" s="34"/>
      <c r="R59" s="34"/>
      <c r="S59" s="34"/>
      <c r="T59" s="34"/>
    </row>
    <row r="60" spans="1:20" s="8" customFormat="1" ht="123" customHeight="1" x14ac:dyDescent="0.2">
      <c r="A60" s="16" t="s">
        <v>95</v>
      </c>
      <c r="B60" s="17" t="s">
        <v>48</v>
      </c>
      <c r="C60" s="3"/>
      <c r="D60" s="3"/>
      <c r="E60" s="3"/>
      <c r="F60" s="3"/>
      <c r="G60" s="3"/>
      <c r="H60" s="3"/>
      <c r="I60" s="3"/>
      <c r="J60" s="3"/>
      <c r="K60" s="29"/>
      <c r="L60" s="44"/>
      <c r="M60" s="32"/>
      <c r="N60" s="32"/>
      <c r="O60" s="32"/>
      <c r="P60" s="32"/>
      <c r="Q60" s="32"/>
      <c r="R60" s="32"/>
      <c r="S60" s="32"/>
      <c r="T60" s="32"/>
    </row>
    <row r="61" spans="1:20" s="8" customFormat="1" ht="137.25" customHeight="1" x14ac:dyDescent="0.2">
      <c r="A61" s="16" t="s">
        <v>96</v>
      </c>
      <c r="B61" s="17" t="s">
        <v>36</v>
      </c>
      <c r="C61" s="3"/>
      <c r="D61" s="3"/>
      <c r="E61" s="3"/>
      <c r="F61" s="3"/>
      <c r="G61" s="3"/>
      <c r="H61" s="3"/>
      <c r="I61" s="3"/>
      <c r="J61" s="3"/>
      <c r="K61" s="29"/>
      <c r="L61" s="44"/>
      <c r="M61" s="32"/>
      <c r="N61" s="32"/>
      <c r="O61" s="32"/>
      <c r="P61" s="32"/>
      <c r="Q61" s="32"/>
      <c r="R61" s="32"/>
      <c r="S61" s="32"/>
      <c r="T61" s="32"/>
    </row>
    <row r="62" spans="1:20" s="8" customFormat="1" ht="27.75" customHeight="1" x14ac:dyDescent="0.2">
      <c r="A62" s="90" t="s">
        <v>52</v>
      </c>
      <c r="B62" s="91"/>
      <c r="C62" s="91"/>
      <c r="D62" s="91"/>
      <c r="E62" s="91"/>
      <c r="F62" s="25"/>
      <c r="G62" s="25"/>
      <c r="H62" s="25"/>
      <c r="I62" s="25"/>
      <c r="J62" s="25"/>
      <c r="K62" s="25"/>
      <c r="L62" s="45"/>
      <c r="M62" s="33"/>
      <c r="N62" s="33"/>
      <c r="O62" s="33"/>
      <c r="P62" s="33"/>
      <c r="Q62" s="33"/>
      <c r="R62" s="33"/>
      <c r="S62" s="33"/>
      <c r="T62" s="33"/>
    </row>
    <row r="63" spans="1:20" s="8" customFormat="1" ht="140.25" customHeight="1" x14ac:dyDescent="0.2">
      <c r="A63" s="16" t="s">
        <v>97</v>
      </c>
      <c r="B63" s="17" t="s">
        <v>48</v>
      </c>
      <c r="C63" s="3">
        <v>656.9</v>
      </c>
      <c r="D63" s="3">
        <v>696.1</v>
      </c>
      <c r="E63" s="59">
        <f>D63*E64/100</f>
        <v>703.06100000000004</v>
      </c>
      <c r="F63" s="59">
        <f>E63*F64/100</f>
        <v>713.60691499999996</v>
      </c>
      <c r="G63" s="59">
        <f>E63*G64/100</f>
        <v>717.12222000000008</v>
      </c>
      <c r="H63" s="59">
        <f>F63*H64/100</f>
        <v>724.31101872499994</v>
      </c>
      <c r="I63" s="59">
        <f>G63*I64/100</f>
        <v>738.63588660000005</v>
      </c>
      <c r="J63" s="59">
        <f>H63*J64/100</f>
        <v>736.62430604332485</v>
      </c>
      <c r="K63" s="61">
        <f>I63*K64/100</f>
        <v>764.48814263100007</v>
      </c>
      <c r="L63" s="44"/>
      <c r="M63" s="32"/>
      <c r="N63" s="32"/>
      <c r="O63" s="32"/>
      <c r="P63" s="32"/>
      <c r="Q63" s="32"/>
      <c r="R63" s="32"/>
      <c r="S63" s="32"/>
      <c r="T63" s="32"/>
    </row>
    <row r="64" spans="1:20" s="8" customFormat="1" ht="83.25" customHeight="1" x14ac:dyDescent="0.2">
      <c r="A64" s="16" t="s">
        <v>60</v>
      </c>
      <c r="B64" s="17" t="s">
        <v>36</v>
      </c>
      <c r="C64" s="3">
        <v>101.4</v>
      </c>
      <c r="D64" s="59">
        <v>106</v>
      </c>
      <c r="E64" s="59">
        <v>101</v>
      </c>
      <c r="F64" s="59">
        <v>101.5</v>
      </c>
      <c r="G64" s="59">
        <v>102</v>
      </c>
      <c r="H64" s="59">
        <v>101.5</v>
      </c>
      <c r="I64" s="59">
        <v>103</v>
      </c>
      <c r="J64" s="59">
        <v>101.7</v>
      </c>
      <c r="K64" s="61">
        <v>103.5</v>
      </c>
      <c r="L64" s="44"/>
      <c r="M64" s="32"/>
      <c r="N64" s="32"/>
      <c r="O64" s="32"/>
      <c r="P64" s="32"/>
      <c r="Q64" s="32"/>
      <c r="R64" s="32"/>
      <c r="S64" s="32"/>
      <c r="T64" s="32"/>
    </row>
    <row r="65" spans="1:20" s="8" customFormat="1" ht="24.75" customHeight="1" x14ac:dyDescent="0.2">
      <c r="A65" s="90" t="s">
        <v>55</v>
      </c>
      <c r="B65" s="91"/>
      <c r="C65" s="91"/>
      <c r="D65" s="91"/>
      <c r="E65" s="91"/>
      <c r="F65" s="91"/>
      <c r="G65" s="91"/>
      <c r="H65" s="91"/>
      <c r="I65" s="25"/>
      <c r="J65" s="25"/>
      <c r="K65" s="25"/>
      <c r="L65" s="46"/>
      <c r="M65" s="34"/>
      <c r="N65" s="34"/>
      <c r="O65" s="34"/>
      <c r="P65" s="34"/>
      <c r="Q65" s="34"/>
      <c r="R65" s="34"/>
      <c r="S65" s="34"/>
      <c r="T65" s="34"/>
    </row>
    <row r="66" spans="1:20" s="8" customFormat="1" ht="157.5" customHeight="1" x14ac:dyDescent="0.2">
      <c r="A66" s="16" t="s">
        <v>53</v>
      </c>
      <c r="B66" s="1" t="s">
        <v>48</v>
      </c>
      <c r="C66" s="3">
        <v>693.2</v>
      </c>
      <c r="D66" s="3">
        <v>536.1</v>
      </c>
      <c r="E66" s="59">
        <f>D66*E67/100</f>
        <v>546.822</v>
      </c>
      <c r="F66" s="59">
        <f>E66*F67/100</f>
        <v>555.02432999999996</v>
      </c>
      <c r="G66" s="59">
        <f>E66*G67/100</f>
        <v>563.22665999999992</v>
      </c>
      <c r="H66" s="59">
        <f>F66*H67/100</f>
        <v>563.34969494999996</v>
      </c>
      <c r="I66" s="59">
        <f>G66*I67/100</f>
        <v>582.93959309999991</v>
      </c>
      <c r="J66" s="59">
        <f>H66*J67/100</f>
        <v>571.7999403742499</v>
      </c>
      <c r="K66" s="61">
        <f>I66*K67/100</f>
        <v>603.34247885849993</v>
      </c>
      <c r="L66" s="44"/>
      <c r="M66" s="32"/>
      <c r="N66" s="32"/>
      <c r="O66" s="32"/>
      <c r="P66" s="32"/>
      <c r="Q66" s="32"/>
      <c r="R66" s="32"/>
      <c r="S66" s="32"/>
      <c r="T66" s="32"/>
    </row>
    <row r="67" spans="1:20" s="8" customFormat="1" ht="174" customHeight="1" x14ac:dyDescent="0.2">
      <c r="A67" s="16" t="s">
        <v>54</v>
      </c>
      <c r="B67" s="1" t="s">
        <v>36</v>
      </c>
      <c r="C67" s="3">
        <v>103</v>
      </c>
      <c r="D67" s="3">
        <v>77.3</v>
      </c>
      <c r="E67" s="3">
        <v>102</v>
      </c>
      <c r="F67" s="3">
        <v>101.5</v>
      </c>
      <c r="G67" s="3">
        <v>103</v>
      </c>
      <c r="H67" s="3">
        <v>101.5</v>
      </c>
      <c r="I67" s="3">
        <v>103.5</v>
      </c>
      <c r="J67" s="3">
        <v>101.5</v>
      </c>
      <c r="K67" s="29">
        <v>103.5</v>
      </c>
      <c r="L67" s="44"/>
      <c r="M67" s="32"/>
      <c r="N67" s="32"/>
      <c r="O67" s="32"/>
      <c r="P67" s="32"/>
      <c r="Q67" s="32"/>
      <c r="R67" s="32"/>
      <c r="S67" s="32"/>
      <c r="T67" s="32"/>
    </row>
    <row r="68" spans="1:20" s="8" customFormat="1" ht="18.75" x14ac:dyDescent="0.2">
      <c r="A68" s="24" t="s">
        <v>135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44"/>
      <c r="M68" s="32"/>
      <c r="N68" s="32"/>
      <c r="O68" s="32"/>
      <c r="P68" s="32"/>
      <c r="Q68" s="32"/>
      <c r="R68" s="32"/>
      <c r="S68" s="32"/>
      <c r="T68" s="32"/>
    </row>
    <row r="69" spans="1:20" s="8" customFormat="1" ht="52.5" customHeight="1" x14ac:dyDescent="0.2">
      <c r="A69" s="15" t="s">
        <v>0</v>
      </c>
      <c r="B69" s="3" t="s">
        <v>132</v>
      </c>
      <c r="C69" s="3">
        <v>8336.9</v>
      </c>
      <c r="D69" s="3">
        <v>8503.6</v>
      </c>
      <c r="E69" s="59">
        <f t="shared" ref="E69:K69" si="0">E71+E73</f>
        <v>8769.9675999999999</v>
      </c>
      <c r="F69" s="59">
        <f t="shared" si="0"/>
        <v>9119.6184564000014</v>
      </c>
      <c r="G69" s="59">
        <f t="shared" si="0"/>
        <v>9230.5991832480013</v>
      </c>
      <c r="H69" s="59">
        <f t="shared" si="0"/>
        <v>9484.4031946560026</v>
      </c>
      <c r="I69" s="59">
        <f t="shared" si="0"/>
        <v>9721.5372274127349</v>
      </c>
      <c r="J69" s="59">
        <f t="shared" si="0"/>
        <v>9878.6221228331542</v>
      </c>
      <c r="K69" s="61">
        <f t="shared" si="0"/>
        <v>10263.458924634389</v>
      </c>
      <c r="L69" s="44"/>
      <c r="M69" s="32"/>
      <c r="N69" s="32"/>
      <c r="O69" s="32"/>
      <c r="P69" s="32"/>
      <c r="Q69" s="32"/>
      <c r="R69" s="32"/>
      <c r="S69" s="32"/>
      <c r="T69" s="32"/>
    </row>
    <row r="70" spans="1:20" s="8" customFormat="1" ht="134.25" customHeight="1" x14ac:dyDescent="0.2">
      <c r="A70" s="15" t="s">
        <v>1</v>
      </c>
      <c r="B70" s="3" t="s">
        <v>134</v>
      </c>
      <c r="C70" s="3">
        <v>126.9</v>
      </c>
      <c r="D70" s="3">
        <v>102</v>
      </c>
      <c r="E70" s="59">
        <f>E69/104.1%/D69*100</f>
        <v>99.070518542658021</v>
      </c>
      <c r="F70" s="59">
        <f>F69/103.8%/E69*100</f>
        <v>100.18006898802585</v>
      </c>
      <c r="G70" s="59">
        <f>G69/103.8%/E69*100</f>
        <v>101.3992051750416</v>
      </c>
      <c r="H70" s="59">
        <f>H69/103.9%/F69*100</f>
        <v>100.09624639076036</v>
      </c>
      <c r="I70" s="59">
        <f>I69/103.9%/G69*100</f>
        <v>101.36534500153505</v>
      </c>
      <c r="J70" s="59">
        <f>J69/104.3%/H69*100</f>
        <v>99.862413169635957</v>
      </c>
      <c r="K70" s="61">
        <f>K69/104.3%/I69*100</f>
        <v>101.22190268389997</v>
      </c>
      <c r="L70" s="44"/>
      <c r="M70" s="32"/>
      <c r="N70" s="32"/>
      <c r="O70" s="32"/>
      <c r="P70" s="32"/>
      <c r="Q70" s="32"/>
      <c r="R70" s="32"/>
      <c r="S70" s="32"/>
      <c r="T70" s="32"/>
    </row>
    <row r="71" spans="1:20" s="8" customFormat="1" ht="48" customHeight="1" x14ac:dyDescent="0.2">
      <c r="A71" s="15" t="s">
        <v>2</v>
      </c>
      <c r="B71" s="3" t="s">
        <v>132</v>
      </c>
      <c r="C71" s="3">
        <v>5292.9</v>
      </c>
      <c r="D71" s="3">
        <v>4763.6000000000004</v>
      </c>
      <c r="E71" s="59">
        <f>D71*104.1%*E72/100</f>
        <v>4958.9076000000005</v>
      </c>
      <c r="F71" s="59">
        <f>E71*103.9%*F72/100</f>
        <v>5152.3049964000011</v>
      </c>
      <c r="G71" s="59">
        <f>E71*103.9%*G72/100</f>
        <v>5255.3510963280014</v>
      </c>
      <c r="H71" s="59">
        <f>F71*104%*H72/100</f>
        <v>5358.3971962560017</v>
      </c>
      <c r="I71" s="59">
        <f>G71*104%*I72/100</f>
        <v>5574.8764429847442</v>
      </c>
      <c r="J71" s="59">
        <f>H71*104.2%*J72/100</f>
        <v>5583.4498784987536</v>
      </c>
      <c r="K71" s="61">
        <f>I71*104.2%*K72/100</f>
        <v>5925.2016786619051</v>
      </c>
      <c r="L71" s="44"/>
      <c r="M71" s="32"/>
      <c r="N71" s="32"/>
      <c r="O71" s="32"/>
      <c r="P71" s="32"/>
      <c r="Q71" s="32"/>
      <c r="R71" s="32"/>
      <c r="S71" s="32"/>
      <c r="T71" s="32"/>
    </row>
    <row r="72" spans="1:20" s="8" customFormat="1" ht="135" customHeight="1" x14ac:dyDescent="0.2">
      <c r="A72" s="15" t="s">
        <v>3</v>
      </c>
      <c r="B72" s="3" t="s">
        <v>134</v>
      </c>
      <c r="C72" s="59">
        <v>88.2</v>
      </c>
      <c r="D72" s="59">
        <v>90</v>
      </c>
      <c r="E72" s="59">
        <v>100</v>
      </c>
      <c r="F72" s="59">
        <v>100</v>
      </c>
      <c r="G72" s="59">
        <v>102</v>
      </c>
      <c r="H72" s="59">
        <v>100</v>
      </c>
      <c r="I72" s="59">
        <v>102</v>
      </c>
      <c r="J72" s="59">
        <v>100</v>
      </c>
      <c r="K72" s="61">
        <v>102</v>
      </c>
      <c r="L72" s="46"/>
      <c r="M72" s="34"/>
      <c r="N72" s="34"/>
      <c r="O72" s="34"/>
      <c r="P72" s="34"/>
      <c r="Q72" s="34"/>
      <c r="R72" s="34"/>
      <c r="S72" s="34"/>
      <c r="T72" s="34"/>
    </row>
    <row r="73" spans="1:20" s="8" customFormat="1" ht="48" customHeight="1" x14ac:dyDescent="0.2">
      <c r="A73" s="15" t="s">
        <v>4</v>
      </c>
      <c r="B73" s="3" t="s">
        <v>132</v>
      </c>
      <c r="C73" s="59">
        <v>3043.9</v>
      </c>
      <c r="D73" s="59">
        <v>3740</v>
      </c>
      <c r="E73" s="59">
        <f>D73*101.9%*E74/100</f>
        <v>3811.0600000000004</v>
      </c>
      <c r="F73" s="59">
        <f>E73*104.1%*F74/100</f>
        <v>3967.3134600000003</v>
      </c>
      <c r="G73" s="59">
        <f>E73*104.1%*G74/100</f>
        <v>3975.2480869200003</v>
      </c>
      <c r="H73" s="59">
        <f>F73*104%*H74/100</f>
        <v>4126.0059984000009</v>
      </c>
      <c r="I73" s="59">
        <f>G73*104%*I74/100</f>
        <v>4146.6607844279906</v>
      </c>
      <c r="J73" s="59">
        <f>H73*104.1%*J74/100</f>
        <v>4295.1722443344006</v>
      </c>
      <c r="K73" s="61">
        <f>I73*104.1%*K74/100</f>
        <v>4338.2572459724852</v>
      </c>
      <c r="L73" s="44"/>
      <c r="M73" s="32"/>
      <c r="N73" s="32"/>
      <c r="O73" s="32"/>
      <c r="P73" s="32"/>
      <c r="Q73" s="32"/>
      <c r="R73" s="32"/>
      <c r="S73" s="32"/>
      <c r="T73" s="32"/>
    </row>
    <row r="74" spans="1:20" s="8" customFormat="1" ht="125.25" customHeight="1" x14ac:dyDescent="0.2">
      <c r="A74" s="15" t="s">
        <v>5</v>
      </c>
      <c r="B74" s="3" t="s">
        <v>134</v>
      </c>
      <c r="C74" s="3">
        <v>109.3</v>
      </c>
      <c r="D74" s="59">
        <v>122.9</v>
      </c>
      <c r="E74" s="59">
        <v>100</v>
      </c>
      <c r="F74" s="59">
        <v>100</v>
      </c>
      <c r="G74" s="59">
        <v>100.2</v>
      </c>
      <c r="H74" s="59">
        <v>100</v>
      </c>
      <c r="I74" s="59">
        <v>100.3</v>
      </c>
      <c r="J74" s="59">
        <v>100</v>
      </c>
      <c r="K74" s="61">
        <v>100.5</v>
      </c>
      <c r="L74" s="44"/>
      <c r="M74" s="32"/>
      <c r="N74" s="32"/>
      <c r="O74" s="32"/>
      <c r="P74" s="32"/>
      <c r="Q74" s="32"/>
      <c r="R74" s="32"/>
      <c r="S74" s="32"/>
      <c r="T74" s="32"/>
    </row>
    <row r="75" spans="1:20" s="54" customFormat="1" ht="29.25" customHeight="1" x14ac:dyDescent="0.2">
      <c r="A75" s="90" t="s">
        <v>181</v>
      </c>
      <c r="B75" s="91"/>
      <c r="C75" s="91"/>
      <c r="D75" s="91"/>
      <c r="E75" s="91"/>
      <c r="F75" s="91"/>
      <c r="G75" s="91"/>
      <c r="H75" s="91"/>
      <c r="I75" s="91"/>
      <c r="J75" s="91"/>
      <c r="K75" s="25"/>
      <c r="L75" s="52"/>
      <c r="M75" s="53"/>
      <c r="N75" s="53"/>
      <c r="O75" s="53"/>
      <c r="P75" s="53"/>
      <c r="Q75" s="53"/>
      <c r="R75" s="53"/>
      <c r="S75" s="53"/>
      <c r="T75" s="53"/>
    </row>
    <row r="76" spans="1:20" s="8" customFormat="1" ht="45.75" customHeight="1" x14ac:dyDescent="0.2">
      <c r="A76" s="2" t="s">
        <v>6</v>
      </c>
      <c r="B76" s="1" t="s">
        <v>7</v>
      </c>
      <c r="C76" s="3">
        <v>412</v>
      </c>
      <c r="D76" s="3">
        <v>359.2</v>
      </c>
      <c r="E76" s="3">
        <v>265</v>
      </c>
      <c r="F76" s="3">
        <v>270</v>
      </c>
      <c r="G76" s="3">
        <v>320</v>
      </c>
      <c r="H76" s="3">
        <v>272</v>
      </c>
      <c r="I76" s="3">
        <v>321</v>
      </c>
      <c r="J76" s="3">
        <v>272</v>
      </c>
      <c r="K76" s="29">
        <v>330</v>
      </c>
      <c r="L76" s="44"/>
      <c r="M76" s="32"/>
      <c r="N76" s="32"/>
      <c r="O76" s="32"/>
      <c r="P76" s="32"/>
      <c r="Q76" s="32"/>
      <c r="R76" s="32"/>
      <c r="S76" s="32"/>
      <c r="T76" s="32"/>
    </row>
    <row r="77" spans="1:20" s="8" customFormat="1" ht="45.75" customHeight="1" x14ac:dyDescent="0.2">
      <c r="A77" s="2" t="s">
        <v>8</v>
      </c>
      <c r="B77" s="1" t="s">
        <v>7</v>
      </c>
      <c r="C77" s="3"/>
      <c r="D77" s="3"/>
      <c r="E77" s="3"/>
      <c r="F77" s="3"/>
      <c r="G77" s="3"/>
      <c r="H77" s="3"/>
      <c r="I77" s="3"/>
      <c r="J77" s="3"/>
      <c r="K77" s="29"/>
      <c r="L77" s="44"/>
      <c r="M77" s="32"/>
      <c r="N77" s="32"/>
      <c r="O77" s="32"/>
      <c r="P77" s="32"/>
      <c r="Q77" s="32"/>
      <c r="R77" s="32"/>
      <c r="S77" s="32"/>
      <c r="T77" s="32"/>
    </row>
    <row r="78" spans="1:20" s="8" customFormat="1" ht="45.75" customHeight="1" x14ac:dyDescent="0.2">
      <c r="A78" s="2" t="s">
        <v>9</v>
      </c>
      <c r="B78" s="1" t="s">
        <v>7</v>
      </c>
      <c r="C78" s="3">
        <v>39.799999999999997</v>
      </c>
      <c r="D78" s="3">
        <v>29</v>
      </c>
      <c r="E78" s="3">
        <v>18.2</v>
      </c>
      <c r="F78" s="3">
        <v>22</v>
      </c>
      <c r="G78" s="3">
        <v>25</v>
      </c>
      <c r="H78" s="3">
        <v>23</v>
      </c>
      <c r="I78" s="3">
        <v>26</v>
      </c>
      <c r="J78" s="3">
        <v>23</v>
      </c>
      <c r="K78" s="29">
        <v>27</v>
      </c>
      <c r="L78" s="44"/>
      <c r="M78" s="32"/>
      <c r="N78" s="32"/>
      <c r="O78" s="32"/>
      <c r="P78" s="32"/>
      <c r="Q78" s="32"/>
      <c r="R78" s="32"/>
      <c r="S78" s="32"/>
      <c r="T78" s="32"/>
    </row>
    <row r="79" spans="1:20" s="8" customFormat="1" ht="45.75" customHeight="1" x14ac:dyDescent="0.2">
      <c r="A79" s="2" t="s">
        <v>10</v>
      </c>
      <c r="B79" s="1" t="s">
        <v>7</v>
      </c>
      <c r="C79" s="3">
        <v>28.2</v>
      </c>
      <c r="D79" s="3">
        <v>23.2</v>
      </c>
      <c r="E79" s="3">
        <v>16</v>
      </c>
      <c r="F79" s="3">
        <v>19</v>
      </c>
      <c r="G79" s="3">
        <v>22</v>
      </c>
      <c r="H79" s="3">
        <v>20</v>
      </c>
      <c r="I79" s="3">
        <v>24</v>
      </c>
      <c r="J79" s="3">
        <v>20</v>
      </c>
      <c r="K79" s="29">
        <v>24.5</v>
      </c>
      <c r="L79" s="44"/>
      <c r="M79" s="32"/>
      <c r="N79" s="32"/>
      <c r="O79" s="32"/>
      <c r="P79" s="32"/>
      <c r="Q79" s="32"/>
      <c r="R79" s="32"/>
      <c r="S79" s="32"/>
      <c r="T79" s="32"/>
    </row>
    <row r="80" spans="1:20" s="8" customFormat="1" ht="45.75" customHeight="1" x14ac:dyDescent="0.2">
      <c r="A80" s="2" t="s">
        <v>11</v>
      </c>
      <c r="B80" s="1" t="s">
        <v>7</v>
      </c>
      <c r="C80" s="3">
        <v>9.1</v>
      </c>
      <c r="D80" s="3">
        <v>9.1</v>
      </c>
      <c r="E80" s="3">
        <v>5.2</v>
      </c>
      <c r="F80" s="3">
        <v>5.6</v>
      </c>
      <c r="G80" s="3">
        <v>6.3</v>
      </c>
      <c r="H80" s="3">
        <v>5.6</v>
      </c>
      <c r="I80" s="3">
        <v>6.3</v>
      </c>
      <c r="J80" s="3">
        <v>6.3</v>
      </c>
      <c r="K80" s="29">
        <v>6.8</v>
      </c>
      <c r="L80" s="44"/>
      <c r="M80" s="32"/>
      <c r="N80" s="32"/>
      <c r="O80" s="32"/>
      <c r="P80" s="32"/>
      <c r="Q80" s="32"/>
      <c r="R80" s="32"/>
      <c r="S80" s="32"/>
      <c r="T80" s="32"/>
    </row>
    <row r="81" spans="1:20" s="8" customFormat="1" ht="45.75" customHeight="1" x14ac:dyDescent="0.2">
      <c r="A81" s="2" t="s">
        <v>12</v>
      </c>
      <c r="B81" s="1" t="s">
        <v>7</v>
      </c>
      <c r="C81" s="3">
        <v>8.5</v>
      </c>
      <c r="D81" s="3">
        <v>9.3000000000000007</v>
      </c>
      <c r="E81" s="3">
        <v>6.9</v>
      </c>
      <c r="F81" s="3">
        <v>6</v>
      </c>
      <c r="G81" s="3">
        <v>6.5</v>
      </c>
      <c r="H81" s="3">
        <v>6.3</v>
      </c>
      <c r="I81" s="3">
        <v>7.1</v>
      </c>
      <c r="J81" s="3">
        <v>6.5</v>
      </c>
      <c r="K81" s="29">
        <v>7.5</v>
      </c>
      <c r="L81" s="44"/>
      <c r="M81" s="32"/>
      <c r="N81" s="32"/>
      <c r="O81" s="32"/>
      <c r="P81" s="32"/>
      <c r="Q81" s="32"/>
      <c r="R81" s="32"/>
      <c r="S81" s="32"/>
      <c r="T81" s="32"/>
    </row>
    <row r="82" spans="1:20" s="8" customFormat="1" ht="45.75" customHeight="1" x14ac:dyDescent="0.2">
      <c r="A82" s="2" t="s">
        <v>13</v>
      </c>
      <c r="B82" s="1" t="s">
        <v>7</v>
      </c>
      <c r="C82" s="3">
        <v>28.7</v>
      </c>
      <c r="D82" s="3">
        <v>30.1</v>
      </c>
      <c r="E82" s="3">
        <v>24.4</v>
      </c>
      <c r="F82" s="3">
        <v>24.4</v>
      </c>
      <c r="G82" s="3">
        <v>24.5</v>
      </c>
      <c r="H82" s="3">
        <v>24.55</v>
      </c>
      <c r="I82" s="3">
        <v>24.6</v>
      </c>
      <c r="J82" s="3">
        <v>24.65</v>
      </c>
      <c r="K82" s="29">
        <v>24.7</v>
      </c>
      <c r="L82" s="46"/>
      <c r="M82" s="34"/>
      <c r="N82" s="34"/>
      <c r="O82" s="34"/>
      <c r="P82" s="34"/>
      <c r="Q82" s="34"/>
      <c r="R82" s="34"/>
      <c r="S82" s="34"/>
      <c r="T82" s="34"/>
    </row>
    <row r="83" spans="1:20" s="8" customFormat="1" ht="45.75" customHeight="1" x14ac:dyDescent="0.2">
      <c r="A83" s="2" t="s">
        <v>14</v>
      </c>
      <c r="B83" s="1" t="s">
        <v>7</v>
      </c>
      <c r="C83" s="3">
        <v>12.6</v>
      </c>
      <c r="D83" s="3">
        <v>15.2</v>
      </c>
      <c r="E83" s="3">
        <v>13.8</v>
      </c>
      <c r="F83" s="3">
        <v>13.8</v>
      </c>
      <c r="G83" s="3">
        <v>13.83</v>
      </c>
      <c r="H83" s="3">
        <v>13.74</v>
      </c>
      <c r="I83" s="3">
        <v>13.84</v>
      </c>
      <c r="J83" s="3">
        <v>13.74</v>
      </c>
      <c r="K83" s="29">
        <v>13.84</v>
      </c>
      <c r="L83" s="44"/>
      <c r="M83" s="32"/>
      <c r="N83" s="32"/>
      <c r="O83" s="32"/>
      <c r="P83" s="32"/>
      <c r="Q83" s="32"/>
      <c r="R83" s="32"/>
      <c r="S83" s="32"/>
      <c r="T83" s="32"/>
    </row>
    <row r="84" spans="1:20" s="8" customFormat="1" ht="45.75" customHeight="1" x14ac:dyDescent="0.2">
      <c r="A84" s="2" t="s">
        <v>15</v>
      </c>
      <c r="B84" s="1" t="s">
        <v>16</v>
      </c>
      <c r="C84" s="3">
        <v>62.7</v>
      </c>
      <c r="D84" s="3">
        <v>54.9</v>
      </c>
      <c r="E84" s="3">
        <v>55.1</v>
      </c>
      <c r="F84" s="3">
        <v>55.1</v>
      </c>
      <c r="G84" s="3">
        <v>55.2</v>
      </c>
      <c r="H84" s="3">
        <v>55.1</v>
      </c>
      <c r="I84" s="3">
        <v>55.2</v>
      </c>
      <c r="J84" s="3">
        <v>55.1</v>
      </c>
      <c r="K84" s="29">
        <v>55.2</v>
      </c>
      <c r="L84" s="44"/>
      <c r="M84" s="32"/>
      <c r="N84" s="32"/>
      <c r="O84" s="32"/>
      <c r="P84" s="32"/>
      <c r="Q84" s="32"/>
      <c r="R84" s="32"/>
      <c r="S84" s="32"/>
      <c r="T84" s="32"/>
    </row>
    <row r="85" spans="1:20" s="8" customFormat="1" ht="18.75" x14ac:dyDescent="0.2">
      <c r="A85" s="24" t="s">
        <v>136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44"/>
      <c r="M85" s="32"/>
      <c r="N85" s="32"/>
      <c r="O85" s="32"/>
      <c r="P85" s="32"/>
      <c r="Q85" s="32"/>
      <c r="R85" s="32"/>
      <c r="S85" s="32"/>
      <c r="T85" s="32"/>
    </row>
    <row r="86" spans="1:20" s="8" customFormat="1" ht="56.25" x14ac:dyDescent="0.2">
      <c r="A86" s="15" t="s">
        <v>202</v>
      </c>
      <c r="B86" s="3" t="s">
        <v>185</v>
      </c>
      <c r="C86" s="3">
        <v>475</v>
      </c>
      <c r="D86" s="3">
        <v>480</v>
      </c>
      <c r="E86" s="3">
        <v>430</v>
      </c>
      <c r="F86" s="3">
        <v>430</v>
      </c>
      <c r="G86" s="3">
        <v>440</v>
      </c>
      <c r="H86" s="3">
        <v>440</v>
      </c>
      <c r="I86" s="3">
        <v>450</v>
      </c>
      <c r="J86" s="3">
        <v>460</v>
      </c>
      <c r="K86" s="29">
        <v>470</v>
      </c>
      <c r="L86" s="46"/>
      <c r="M86" s="34"/>
      <c r="N86" s="34"/>
      <c r="O86" s="34"/>
      <c r="P86" s="34"/>
      <c r="Q86" s="34"/>
      <c r="R86" s="34"/>
      <c r="S86" s="34"/>
      <c r="T86" s="34"/>
    </row>
    <row r="87" spans="1:20" s="8" customFormat="1" ht="129.75" customHeight="1" x14ac:dyDescent="0.2">
      <c r="A87" s="15" t="s">
        <v>203</v>
      </c>
      <c r="B87" s="3" t="s">
        <v>134</v>
      </c>
      <c r="C87" s="3">
        <v>94.6</v>
      </c>
      <c r="D87" s="59">
        <f>D86/107.3%/C86*100</f>
        <v>94.177662235738453</v>
      </c>
      <c r="E87" s="59">
        <f>E86/104.6%/D86*100</f>
        <v>85.643722115997463</v>
      </c>
      <c r="F87" s="59">
        <f>F86/104.4%/E86*100</f>
        <v>95.785440613026822</v>
      </c>
      <c r="G87" s="59">
        <f>G86/104.4%/E86*100</f>
        <v>98.013008999376282</v>
      </c>
      <c r="H87" s="59">
        <f>H86/104.5%/F86*100</f>
        <v>97.919216646266833</v>
      </c>
      <c r="I87" s="59">
        <f>I86/104.5%/G86*100</f>
        <v>97.868638538495006</v>
      </c>
      <c r="J87" s="59">
        <f>J86/104.6%/H86*100</f>
        <v>99.947853293933591</v>
      </c>
      <c r="K87" s="61">
        <f>K86/104.6%/I86*100</f>
        <v>99.851285319736562</v>
      </c>
      <c r="L87" s="44"/>
      <c r="M87" s="32"/>
      <c r="N87" s="32"/>
      <c r="O87" s="32"/>
      <c r="P87" s="32"/>
      <c r="Q87" s="32"/>
      <c r="R87" s="32"/>
      <c r="S87" s="32"/>
      <c r="T87" s="32"/>
    </row>
    <row r="88" spans="1:20" s="8" customFormat="1" ht="65.25" customHeight="1" x14ac:dyDescent="0.2">
      <c r="A88" s="15" t="s">
        <v>17</v>
      </c>
      <c r="B88" s="3" t="s">
        <v>204</v>
      </c>
      <c r="C88" s="59">
        <v>25.4</v>
      </c>
      <c r="D88" s="59">
        <v>45</v>
      </c>
      <c r="E88" s="59">
        <v>36.799999999999997</v>
      </c>
      <c r="F88" s="59">
        <v>22.2</v>
      </c>
      <c r="G88" s="59">
        <v>22.7</v>
      </c>
      <c r="H88" s="59">
        <v>22.2</v>
      </c>
      <c r="I88" s="59">
        <v>22.7</v>
      </c>
      <c r="J88" s="59">
        <v>22.3</v>
      </c>
      <c r="K88" s="61">
        <v>23</v>
      </c>
      <c r="L88" s="44"/>
      <c r="M88" s="32"/>
      <c r="N88" s="32"/>
      <c r="O88" s="32"/>
      <c r="P88" s="32"/>
      <c r="Q88" s="32"/>
      <c r="R88" s="32"/>
      <c r="S88" s="32"/>
      <c r="T88" s="32"/>
    </row>
    <row r="89" spans="1:20" s="8" customFormat="1" ht="18.75" customHeight="1" x14ac:dyDescent="0.2">
      <c r="A89" s="24" t="s">
        <v>137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44"/>
      <c r="M89" s="32"/>
      <c r="N89" s="32"/>
      <c r="O89" s="32"/>
      <c r="P89" s="32"/>
      <c r="Q89" s="32"/>
      <c r="R89" s="32"/>
      <c r="S89" s="32"/>
      <c r="T89" s="32"/>
    </row>
    <row r="90" spans="1:20" s="8" customFormat="1" ht="18.75" x14ac:dyDescent="0.2">
      <c r="A90" s="15" t="s">
        <v>19</v>
      </c>
      <c r="B90" s="3" t="s">
        <v>190</v>
      </c>
      <c r="C90" s="59">
        <v>10075.799999999999</v>
      </c>
      <c r="D90" s="59">
        <v>10554</v>
      </c>
      <c r="E90" s="59">
        <f>D90*103.3%*E91/100</f>
        <v>9812.0537999999997</v>
      </c>
      <c r="F90" s="59">
        <f>E90*103.6%*F91/100</f>
        <v>10195.7836000104</v>
      </c>
      <c r="G90" s="59">
        <f>E90*103.6%*G91/100</f>
        <v>10216.114175484001</v>
      </c>
      <c r="H90" s="59">
        <f>F90*103.9%*H91/100</f>
        <v>10614.605998731628</v>
      </c>
      <c r="I90" s="59">
        <f>G90*103.9%*I91/100</f>
        <v>10688.844426726175</v>
      </c>
      <c r="J90" s="59">
        <f>H90*104%*J91/100</f>
        <v>11072.307809396936</v>
      </c>
      <c r="K90" s="61">
        <f>I90*104%*K91/100</f>
        <v>11227.562185833174</v>
      </c>
      <c r="L90" s="44"/>
      <c r="M90" s="32"/>
      <c r="N90" s="32"/>
      <c r="O90" s="32"/>
      <c r="P90" s="32"/>
      <c r="Q90" s="32"/>
      <c r="R90" s="32"/>
      <c r="S90" s="32"/>
      <c r="T90" s="32"/>
    </row>
    <row r="91" spans="1:20" s="8" customFormat="1" ht="135" customHeight="1" x14ac:dyDescent="0.2">
      <c r="A91" s="15" t="s">
        <v>139</v>
      </c>
      <c r="B91" s="3" t="s">
        <v>134</v>
      </c>
      <c r="C91" s="59">
        <v>100.6</v>
      </c>
      <c r="D91" s="59">
        <f>D90/104.5%/C90*100</f>
        <v>100.2354307459505</v>
      </c>
      <c r="E91" s="59">
        <v>90</v>
      </c>
      <c r="F91" s="59">
        <v>100.3</v>
      </c>
      <c r="G91" s="59">
        <v>100.5</v>
      </c>
      <c r="H91" s="59">
        <v>100.2</v>
      </c>
      <c r="I91" s="59">
        <v>100.7</v>
      </c>
      <c r="J91" s="59">
        <v>100.3</v>
      </c>
      <c r="K91" s="61">
        <v>101</v>
      </c>
      <c r="L91" s="46"/>
      <c r="M91" s="34"/>
      <c r="N91" s="34"/>
      <c r="O91" s="34"/>
      <c r="P91" s="34"/>
      <c r="Q91" s="34"/>
      <c r="R91" s="34"/>
      <c r="S91" s="34"/>
      <c r="T91" s="34"/>
    </row>
    <row r="92" spans="1:20" s="8" customFormat="1" ht="18.75" x14ac:dyDescent="0.2">
      <c r="A92" s="15" t="s">
        <v>20</v>
      </c>
      <c r="B92" s="3" t="s">
        <v>138</v>
      </c>
      <c r="C92" s="59">
        <v>3601.7</v>
      </c>
      <c r="D92" s="59">
        <v>3867</v>
      </c>
      <c r="E92" s="59">
        <f>D92*103.3%*E93/100</f>
        <v>3998.605611</v>
      </c>
      <c r="F92" s="59">
        <f>E92*103.7%*F93/100</f>
        <v>4146.5540186069993</v>
      </c>
      <c r="G92" s="59">
        <f>E92*103.7%*G93/100</f>
        <v>4154.8471266442139</v>
      </c>
      <c r="H92" s="59">
        <f>F92*104.2%*H93/100</f>
        <v>4325.0299966758812</v>
      </c>
      <c r="I92" s="59">
        <f>G92*104.2%*I93/100</f>
        <v>4350.9974594930873</v>
      </c>
      <c r="J92" s="59">
        <f>H92*104.2%*J93/100</f>
        <v>4515.6946190493409</v>
      </c>
      <c r="K92" s="61">
        <f>I92*104.2%*K93/100</f>
        <v>4579.0767463197153</v>
      </c>
      <c r="L92" s="44"/>
      <c r="M92" s="32"/>
      <c r="N92" s="32"/>
      <c r="O92" s="32"/>
      <c r="P92" s="32"/>
      <c r="Q92" s="32"/>
      <c r="R92" s="32"/>
      <c r="S92" s="32"/>
      <c r="T92" s="32"/>
    </row>
    <row r="93" spans="1:20" s="8" customFormat="1" ht="132" customHeight="1" x14ac:dyDescent="0.2">
      <c r="A93" s="15" t="s">
        <v>140</v>
      </c>
      <c r="B93" s="3" t="s">
        <v>134</v>
      </c>
      <c r="C93" s="59">
        <v>100</v>
      </c>
      <c r="D93" s="59">
        <v>101</v>
      </c>
      <c r="E93" s="59">
        <v>100.1</v>
      </c>
      <c r="F93" s="59">
        <v>100</v>
      </c>
      <c r="G93" s="59">
        <v>100.2</v>
      </c>
      <c r="H93" s="59">
        <v>100.1</v>
      </c>
      <c r="I93" s="59">
        <v>100.5</v>
      </c>
      <c r="J93" s="59">
        <v>100.2</v>
      </c>
      <c r="K93" s="61">
        <v>101</v>
      </c>
      <c r="L93" s="44"/>
      <c r="M93" s="32"/>
      <c r="N93" s="32"/>
      <c r="O93" s="32"/>
      <c r="P93" s="32"/>
      <c r="Q93" s="32"/>
      <c r="R93" s="32"/>
      <c r="S93" s="32"/>
      <c r="T93" s="32"/>
    </row>
    <row r="94" spans="1:20" s="8" customFormat="1" ht="18.75" customHeight="1" x14ac:dyDescent="0.2">
      <c r="A94" s="24" t="s">
        <v>141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44"/>
      <c r="M94" s="32"/>
      <c r="N94" s="32"/>
      <c r="O94" s="32"/>
      <c r="P94" s="32"/>
      <c r="Q94" s="32"/>
      <c r="R94" s="32"/>
      <c r="S94" s="32"/>
      <c r="T94" s="32"/>
    </row>
    <row r="95" spans="1:20" s="8" customFormat="1" ht="76.5" customHeight="1" x14ac:dyDescent="0.2">
      <c r="A95" s="15" t="s">
        <v>113</v>
      </c>
      <c r="B95" s="3" t="s">
        <v>21</v>
      </c>
      <c r="C95" s="3">
        <v>659</v>
      </c>
      <c r="D95" s="3">
        <v>618</v>
      </c>
      <c r="E95" s="3">
        <v>623</v>
      </c>
      <c r="F95" s="3">
        <v>615</v>
      </c>
      <c r="G95" s="3">
        <v>623</v>
      </c>
      <c r="H95" s="3">
        <v>618</v>
      </c>
      <c r="I95" s="3">
        <v>625</v>
      </c>
      <c r="J95" s="3">
        <v>620</v>
      </c>
      <c r="K95" s="29">
        <v>630</v>
      </c>
      <c r="L95" s="46"/>
      <c r="M95" s="34"/>
      <c r="N95" s="34"/>
      <c r="O95" s="34"/>
      <c r="P95" s="34"/>
      <c r="Q95" s="34"/>
      <c r="R95" s="34"/>
      <c r="S95" s="34"/>
      <c r="T95" s="34"/>
    </row>
    <row r="96" spans="1:20" s="8" customFormat="1" ht="108" customHeight="1" x14ac:dyDescent="0.2">
      <c r="A96" s="15" t="s">
        <v>142</v>
      </c>
      <c r="B96" s="3" t="s">
        <v>22</v>
      </c>
      <c r="C96" s="58">
        <v>13.1</v>
      </c>
      <c r="D96" s="58">
        <v>13.3</v>
      </c>
      <c r="E96" s="58">
        <v>12.8</v>
      </c>
      <c r="F96" s="58">
        <v>13</v>
      </c>
      <c r="G96" s="58">
        <v>13.4</v>
      </c>
      <c r="H96" s="58">
        <v>13.46</v>
      </c>
      <c r="I96" s="58">
        <v>13.54</v>
      </c>
      <c r="J96" s="58">
        <v>13.54</v>
      </c>
      <c r="K96" s="60">
        <v>13.73</v>
      </c>
      <c r="L96" s="47"/>
      <c r="M96" s="36"/>
      <c r="N96" s="35"/>
      <c r="O96" s="36"/>
      <c r="P96" s="35"/>
      <c r="Q96" s="36"/>
      <c r="R96" s="35"/>
      <c r="S96" s="36"/>
      <c r="T96" s="35"/>
    </row>
    <row r="97" spans="1:21" s="8" customFormat="1" ht="70.5" customHeight="1" x14ac:dyDescent="0.2">
      <c r="A97" s="15" t="s">
        <v>49</v>
      </c>
      <c r="B97" s="3" t="s">
        <v>205</v>
      </c>
      <c r="C97" s="58">
        <v>14.02</v>
      </c>
      <c r="D97" s="58">
        <v>14.8</v>
      </c>
      <c r="E97" s="58">
        <v>14.5</v>
      </c>
      <c r="F97" s="58">
        <v>14.8</v>
      </c>
      <c r="G97" s="58">
        <v>14.9</v>
      </c>
      <c r="H97" s="58">
        <v>15</v>
      </c>
      <c r="I97" s="58">
        <v>15.2</v>
      </c>
      <c r="J97" s="58">
        <v>15.5</v>
      </c>
      <c r="K97" s="60">
        <v>16</v>
      </c>
      <c r="L97" s="47"/>
      <c r="M97" s="36"/>
      <c r="N97" s="35"/>
      <c r="O97" s="36"/>
      <c r="P97" s="35"/>
      <c r="Q97" s="36"/>
      <c r="R97" s="35"/>
      <c r="S97" s="36"/>
      <c r="T97" s="35"/>
    </row>
    <row r="98" spans="1:21" s="8" customFormat="1" ht="19.5" customHeight="1" x14ac:dyDescent="0.3">
      <c r="A98" s="24" t="s">
        <v>200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47"/>
      <c r="M98" s="37"/>
      <c r="N98" s="35"/>
      <c r="O98" s="37"/>
      <c r="P98" s="35"/>
      <c r="Q98" s="37"/>
      <c r="R98" s="35"/>
      <c r="S98" s="37"/>
      <c r="T98" s="35"/>
      <c r="U98" s="6"/>
    </row>
    <row r="99" spans="1:21" s="8" customFormat="1" ht="87.75" customHeight="1" x14ac:dyDescent="0.2">
      <c r="A99" s="18" t="s">
        <v>184</v>
      </c>
      <c r="B99" s="1" t="s">
        <v>185</v>
      </c>
      <c r="C99" s="23">
        <v>3355.7</v>
      </c>
      <c r="D99" s="1">
        <v>3136.7</v>
      </c>
      <c r="E99" s="70">
        <f>D99*105.6%*E100/100</f>
        <v>2967.8702592</v>
      </c>
      <c r="F99" s="1">
        <v>2263.6</v>
      </c>
      <c r="G99" s="23">
        <v>2275.8000000000002</v>
      </c>
      <c r="H99" s="1">
        <v>2432.5</v>
      </c>
      <c r="I99" s="23">
        <v>2451.6999999999998</v>
      </c>
      <c r="J99" s="1">
        <v>2485.4</v>
      </c>
      <c r="K99" s="71">
        <v>2518.8000000000002</v>
      </c>
      <c r="L99" s="47"/>
      <c r="M99" s="37"/>
      <c r="N99" s="35"/>
      <c r="O99" s="37"/>
      <c r="P99" s="35"/>
      <c r="Q99" s="37"/>
      <c r="R99" s="35"/>
      <c r="S99" s="37"/>
      <c r="T99" s="35"/>
      <c r="U99" s="14"/>
    </row>
    <row r="100" spans="1:21" s="8" customFormat="1" ht="66.75" customHeight="1" x14ac:dyDescent="0.2">
      <c r="A100" s="18" t="s">
        <v>23</v>
      </c>
      <c r="B100" s="1" t="s">
        <v>186</v>
      </c>
      <c r="C100" s="23">
        <v>98.5</v>
      </c>
      <c r="D100" s="1">
        <v>87.5</v>
      </c>
      <c r="E100" s="23">
        <v>89.6</v>
      </c>
      <c r="F100" s="63">
        <f>F99/105.6%/E99*100</f>
        <v>72.225549597926502</v>
      </c>
      <c r="G100" s="70">
        <f>G99/105.2%/E99*100</f>
        <v>72.890921632605398</v>
      </c>
      <c r="H100" s="63">
        <f>H99/105.2%/F99*100</f>
        <v>102.14977723159784</v>
      </c>
      <c r="I100" s="70">
        <f>I99/104.9%/G99*100</f>
        <v>102.69699732025215</v>
      </c>
      <c r="J100" s="63">
        <f>J99/104.8%/H99*100</f>
        <v>97.494959321528611</v>
      </c>
      <c r="K100" s="72">
        <f>K99/104.8%/I99*100</f>
        <v>98.031370661329561</v>
      </c>
      <c r="L100" s="48"/>
      <c r="M100" s="39"/>
      <c r="N100" s="38"/>
      <c r="O100" s="39"/>
      <c r="P100" s="38"/>
      <c r="Q100" s="39"/>
      <c r="R100" s="38"/>
      <c r="S100" s="39"/>
      <c r="T100" s="38"/>
    </row>
    <row r="101" spans="1:21" s="8" customFormat="1" ht="129" customHeight="1" x14ac:dyDescent="0.2">
      <c r="A101" s="2" t="s">
        <v>187</v>
      </c>
      <c r="B101" s="1" t="s">
        <v>48</v>
      </c>
      <c r="C101" s="73">
        <v>1451.3</v>
      </c>
      <c r="D101" s="63">
        <v>1285.8</v>
      </c>
      <c r="E101" s="73">
        <f>D101*105.6%*E102/100</f>
        <v>1216.5931008</v>
      </c>
      <c r="F101" s="63">
        <v>1253.0999999999999</v>
      </c>
      <c r="G101" s="73">
        <v>1265.3</v>
      </c>
      <c r="H101" s="63">
        <v>1322</v>
      </c>
      <c r="I101" s="73">
        <v>1341.2</v>
      </c>
      <c r="J101" s="63">
        <v>1374.9</v>
      </c>
      <c r="K101" s="74">
        <v>1408.3</v>
      </c>
      <c r="L101" s="48"/>
      <c r="M101" s="40"/>
      <c r="N101" s="38"/>
      <c r="O101" s="40"/>
      <c r="P101" s="38"/>
      <c r="Q101" s="40"/>
      <c r="R101" s="38"/>
      <c r="S101" s="40"/>
      <c r="T101" s="38"/>
    </row>
    <row r="102" spans="1:21" s="8" customFormat="1" ht="108" customHeight="1" x14ac:dyDescent="0.2">
      <c r="A102" s="2" t="s">
        <v>188</v>
      </c>
      <c r="B102" s="1" t="s">
        <v>186</v>
      </c>
      <c r="C102" s="75">
        <v>84</v>
      </c>
      <c r="D102" s="1">
        <v>84.6</v>
      </c>
      <c r="E102" s="75">
        <v>89.6</v>
      </c>
      <c r="F102" s="63">
        <f>F101/105.6%/E101*100</f>
        <v>97.538587592878699</v>
      </c>
      <c r="G102" s="73">
        <f>G101/105.2%/E101*100</f>
        <v>98.862689029018313</v>
      </c>
      <c r="H102" s="63">
        <f>H101/105.2%/F101*100</f>
        <v>100.28361602389573</v>
      </c>
      <c r="I102" s="73">
        <f>I101/104.9%/G101*100</f>
        <v>101.04726159434827</v>
      </c>
      <c r="J102" s="63">
        <f>J101/104.8%/H101*100</f>
        <v>99.238084789412312</v>
      </c>
      <c r="K102" s="74">
        <f>K101/104.8%/I101*100</f>
        <v>100.19368549982583</v>
      </c>
      <c r="L102" s="48"/>
      <c r="M102" s="40"/>
      <c r="N102" s="38"/>
      <c r="O102" s="40"/>
      <c r="P102" s="38"/>
      <c r="Q102" s="40"/>
      <c r="R102" s="38"/>
      <c r="S102" s="40"/>
      <c r="T102" s="38"/>
    </row>
    <row r="103" spans="1:21" s="8" customFormat="1" ht="39" x14ac:dyDescent="0.2">
      <c r="A103" s="19" t="s">
        <v>189</v>
      </c>
      <c r="B103" s="17"/>
      <c r="C103" s="84"/>
      <c r="D103" s="17"/>
      <c r="E103" s="84"/>
      <c r="F103" s="17"/>
      <c r="G103" s="84"/>
      <c r="H103" s="17"/>
      <c r="I103" s="84"/>
      <c r="J103" s="17"/>
      <c r="K103" s="85"/>
      <c r="L103" s="48"/>
      <c r="M103" s="41"/>
      <c r="N103" s="38"/>
      <c r="O103" s="41"/>
      <c r="P103" s="38"/>
      <c r="Q103" s="41"/>
      <c r="R103" s="38"/>
      <c r="S103" s="41"/>
      <c r="T103" s="38"/>
    </row>
    <row r="104" spans="1:21" s="8" customFormat="1" ht="18.75" x14ac:dyDescent="0.2">
      <c r="A104" s="20" t="s">
        <v>24</v>
      </c>
      <c r="B104" s="17" t="s">
        <v>190</v>
      </c>
      <c r="C104" s="86">
        <v>953.4</v>
      </c>
      <c r="D104" s="17">
        <v>1028.2</v>
      </c>
      <c r="E104" s="66">
        <f t="shared" ref="E104:K104" si="1">E101-E105</f>
        <v>944.5931008</v>
      </c>
      <c r="F104" s="66">
        <f t="shared" si="1"/>
        <v>1003.0999999999999</v>
      </c>
      <c r="G104" s="66">
        <f t="shared" si="1"/>
        <v>996.3</v>
      </c>
      <c r="H104" s="66">
        <f t="shared" si="1"/>
        <v>1087</v>
      </c>
      <c r="I104" s="66">
        <f t="shared" si="1"/>
        <v>1051.2</v>
      </c>
      <c r="J104" s="66">
        <f t="shared" si="1"/>
        <v>1097.9000000000001</v>
      </c>
      <c r="K104" s="66">
        <f t="shared" si="1"/>
        <v>1078.3</v>
      </c>
      <c r="L104" s="48"/>
      <c r="M104" s="41"/>
      <c r="N104" s="38"/>
      <c r="O104" s="41"/>
      <c r="P104" s="38"/>
      <c r="Q104" s="41"/>
      <c r="R104" s="38"/>
      <c r="S104" s="41"/>
      <c r="T104" s="38"/>
    </row>
    <row r="105" spans="1:21" s="8" customFormat="1" ht="18.75" x14ac:dyDescent="0.2">
      <c r="A105" s="20" t="s">
        <v>114</v>
      </c>
      <c r="B105" s="17" t="s">
        <v>190</v>
      </c>
      <c r="C105" s="86">
        <v>497.9</v>
      </c>
      <c r="D105" s="17">
        <v>257.60000000000002</v>
      </c>
      <c r="E105" s="66">
        <f t="shared" ref="E105:K105" si="2">E106+E108+E109+E113</f>
        <v>272</v>
      </c>
      <c r="F105" s="66">
        <f t="shared" si="2"/>
        <v>250</v>
      </c>
      <c r="G105" s="66">
        <f t="shared" si="2"/>
        <v>269</v>
      </c>
      <c r="H105" s="66">
        <f t="shared" si="2"/>
        <v>235</v>
      </c>
      <c r="I105" s="66">
        <f t="shared" si="2"/>
        <v>290</v>
      </c>
      <c r="J105" s="66">
        <f t="shared" si="2"/>
        <v>277</v>
      </c>
      <c r="K105" s="66">
        <f t="shared" si="2"/>
        <v>330</v>
      </c>
      <c r="L105" s="48"/>
      <c r="M105" s="41"/>
      <c r="N105" s="38"/>
      <c r="O105" s="41"/>
      <c r="P105" s="38"/>
      <c r="Q105" s="41"/>
      <c r="R105" s="38"/>
      <c r="S105" s="41"/>
      <c r="T105" s="38"/>
    </row>
    <row r="106" spans="1:21" s="8" customFormat="1" ht="18.75" x14ac:dyDescent="0.2">
      <c r="A106" s="16" t="s">
        <v>191</v>
      </c>
      <c r="B106" s="17" t="s">
        <v>190</v>
      </c>
      <c r="C106" s="87">
        <v>241.8</v>
      </c>
      <c r="D106" s="17">
        <v>54.7</v>
      </c>
      <c r="E106" s="67">
        <v>50</v>
      </c>
      <c r="F106" s="65">
        <v>45</v>
      </c>
      <c r="G106" s="67">
        <v>52</v>
      </c>
      <c r="H106" s="65">
        <v>45</v>
      </c>
      <c r="I106" s="67">
        <v>50</v>
      </c>
      <c r="J106" s="65">
        <v>47</v>
      </c>
      <c r="K106" s="68">
        <v>60</v>
      </c>
      <c r="L106" s="48"/>
      <c r="M106" s="41"/>
      <c r="N106" s="38"/>
      <c r="O106" s="41"/>
      <c r="P106" s="38"/>
      <c r="Q106" s="41"/>
      <c r="R106" s="38"/>
      <c r="S106" s="41"/>
      <c r="T106" s="38"/>
    </row>
    <row r="107" spans="1:21" s="8" customFormat="1" ht="18.75" x14ac:dyDescent="0.2">
      <c r="A107" s="16" t="s">
        <v>192</v>
      </c>
      <c r="B107" s="17" t="s">
        <v>190</v>
      </c>
      <c r="C107" s="87"/>
      <c r="D107" s="17"/>
      <c r="E107" s="67"/>
      <c r="F107" s="65"/>
      <c r="G107" s="67"/>
      <c r="H107" s="65"/>
      <c r="I107" s="67"/>
      <c r="J107" s="65"/>
      <c r="K107" s="68"/>
      <c r="L107" s="48"/>
      <c r="M107" s="40"/>
      <c r="N107" s="38"/>
      <c r="O107" s="40"/>
      <c r="P107" s="38"/>
      <c r="Q107" s="40"/>
      <c r="R107" s="38"/>
      <c r="S107" s="40"/>
      <c r="T107" s="38"/>
    </row>
    <row r="108" spans="1:21" s="8" customFormat="1" ht="37.5" x14ac:dyDescent="0.2">
      <c r="A108" s="16" t="s">
        <v>193</v>
      </c>
      <c r="B108" s="17" t="s">
        <v>190</v>
      </c>
      <c r="C108" s="87">
        <v>40.9</v>
      </c>
      <c r="D108" s="17"/>
      <c r="E108" s="67">
        <v>42</v>
      </c>
      <c r="F108" s="65">
        <v>30</v>
      </c>
      <c r="G108" s="67">
        <v>30</v>
      </c>
      <c r="H108" s="65">
        <v>30</v>
      </c>
      <c r="I108" s="67">
        <v>40</v>
      </c>
      <c r="J108" s="65">
        <v>30</v>
      </c>
      <c r="K108" s="68">
        <v>50</v>
      </c>
      <c r="L108" s="48"/>
      <c r="M108" s="40"/>
      <c r="N108" s="38"/>
      <c r="O108" s="40"/>
      <c r="P108" s="38"/>
      <c r="Q108" s="40"/>
      <c r="R108" s="38"/>
      <c r="S108" s="40"/>
      <c r="T108" s="38"/>
    </row>
    <row r="109" spans="1:21" s="8" customFormat="1" ht="18.75" x14ac:dyDescent="0.2">
      <c r="A109" s="16" t="s">
        <v>194</v>
      </c>
      <c r="B109" s="17" t="s">
        <v>190</v>
      </c>
      <c r="C109" s="87">
        <v>215.2</v>
      </c>
      <c r="D109" s="17">
        <v>170.7</v>
      </c>
      <c r="E109" s="67">
        <v>180</v>
      </c>
      <c r="F109" s="65">
        <f t="shared" ref="F109:K109" si="3">F110+F111+F112</f>
        <v>154</v>
      </c>
      <c r="G109" s="65">
        <f t="shared" si="3"/>
        <v>165</v>
      </c>
      <c r="H109" s="65">
        <f t="shared" si="3"/>
        <v>135</v>
      </c>
      <c r="I109" s="65">
        <f t="shared" si="3"/>
        <v>170</v>
      </c>
      <c r="J109" s="65">
        <f t="shared" si="3"/>
        <v>170</v>
      </c>
      <c r="K109" s="65">
        <f t="shared" si="3"/>
        <v>190</v>
      </c>
      <c r="L109" s="48"/>
      <c r="M109" s="40"/>
      <c r="N109" s="38"/>
      <c r="O109" s="40"/>
      <c r="P109" s="38"/>
      <c r="Q109" s="40"/>
      <c r="R109" s="38"/>
      <c r="S109" s="40"/>
      <c r="T109" s="38"/>
    </row>
    <row r="110" spans="1:21" s="8" customFormat="1" ht="18.75" x14ac:dyDescent="0.2">
      <c r="A110" s="20" t="s">
        <v>195</v>
      </c>
      <c r="B110" s="17" t="s">
        <v>190</v>
      </c>
      <c r="C110" s="86">
        <v>70.3</v>
      </c>
      <c r="D110" s="17">
        <v>17.3</v>
      </c>
      <c r="E110" s="66">
        <v>70</v>
      </c>
      <c r="F110" s="65">
        <v>76</v>
      </c>
      <c r="G110" s="66">
        <v>80</v>
      </c>
      <c r="H110" s="65">
        <v>20</v>
      </c>
      <c r="I110" s="66">
        <v>30</v>
      </c>
      <c r="J110" s="65">
        <v>40</v>
      </c>
      <c r="K110" s="69">
        <v>50</v>
      </c>
      <c r="L110" s="48"/>
      <c r="M110" s="41"/>
      <c r="N110" s="38"/>
      <c r="O110" s="41"/>
      <c r="P110" s="38"/>
      <c r="Q110" s="41"/>
      <c r="R110" s="38"/>
      <c r="S110" s="41"/>
      <c r="T110" s="38"/>
    </row>
    <row r="111" spans="1:21" s="8" customFormat="1" ht="37.5" x14ac:dyDescent="0.2">
      <c r="A111" s="20" t="s">
        <v>196</v>
      </c>
      <c r="B111" s="17" t="s">
        <v>190</v>
      </c>
      <c r="C111" s="86">
        <v>51.1</v>
      </c>
      <c r="D111" s="17">
        <v>87.3</v>
      </c>
      <c r="E111" s="66">
        <v>90</v>
      </c>
      <c r="F111" s="65">
        <v>60</v>
      </c>
      <c r="G111" s="66">
        <v>65</v>
      </c>
      <c r="H111" s="65">
        <v>70</v>
      </c>
      <c r="I111" s="66">
        <v>90</v>
      </c>
      <c r="J111" s="65">
        <v>90</v>
      </c>
      <c r="K111" s="69">
        <v>95</v>
      </c>
      <c r="L111" s="46"/>
      <c r="M111" s="34"/>
      <c r="N111" s="34"/>
      <c r="O111" s="34"/>
      <c r="P111" s="34"/>
      <c r="Q111" s="34"/>
      <c r="R111" s="34"/>
      <c r="S111" s="34"/>
      <c r="T111" s="34"/>
    </row>
    <row r="112" spans="1:21" s="8" customFormat="1" ht="18.75" x14ac:dyDescent="0.2">
      <c r="A112" s="20" t="s">
        <v>197</v>
      </c>
      <c r="B112" s="17" t="s">
        <v>190</v>
      </c>
      <c r="C112" s="86">
        <v>93.8</v>
      </c>
      <c r="D112" s="17">
        <v>66.099999999999994</v>
      </c>
      <c r="E112" s="66">
        <v>20</v>
      </c>
      <c r="F112" s="65">
        <v>18</v>
      </c>
      <c r="G112" s="66">
        <v>20</v>
      </c>
      <c r="H112" s="65">
        <v>45</v>
      </c>
      <c r="I112" s="66">
        <v>50</v>
      </c>
      <c r="J112" s="65">
        <v>40</v>
      </c>
      <c r="K112" s="69">
        <v>45</v>
      </c>
      <c r="L112" s="44"/>
      <c r="M112" s="32"/>
      <c r="N112" s="32"/>
      <c r="O112" s="32"/>
      <c r="P112" s="32"/>
      <c r="Q112" s="32"/>
      <c r="R112" s="32"/>
      <c r="S112" s="32"/>
      <c r="T112" s="32"/>
    </row>
    <row r="113" spans="1:20" s="8" customFormat="1" ht="18.75" x14ac:dyDescent="0.2">
      <c r="A113" s="16" t="s">
        <v>198</v>
      </c>
      <c r="B113" s="17" t="s">
        <v>190</v>
      </c>
      <c r="C113" s="87"/>
      <c r="D113" s="17">
        <v>32.200000000000003</v>
      </c>
      <c r="E113" s="67"/>
      <c r="F113" s="65">
        <v>21</v>
      </c>
      <c r="G113" s="67">
        <v>22</v>
      </c>
      <c r="H113" s="65">
        <v>25</v>
      </c>
      <c r="I113" s="67">
        <v>30</v>
      </c>
      <c r="J113" s="65">
        <v>30</v>
      </c>
      <c r="K113" s="68">
        <v>30</v>
      </c>
      <c r="L113" s="44"/>
      <c r="M113" s="32"/>
      <c r="N113" s="32"/>
      <c r="O113" s="32"/>
      <c r="P113" s="32"/>
      <c r="Q113" s="32"/>
      <c r="R113" s="32"/>
      <c r="S113" s="32"/>
      <c r="T113" s="32"/>
    </row>
    <row r="114" spans="1:20" s="8" customFormat="1" ht="29.25" customHeight="1" x14ac:dyDescent="0.2">
      <c r="A114" s="24" t="s">
        <v>179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44"/>
      <c r="M114" s="32"/>
      <c r="N114" s="32"/>
      <c r="O114" s="32"/>
      <c r="P114" s="32"/>
      <c r="Q114" s="32"/>
      <c r="R114" s="32"/>
      <c r="S114" s="32"/>
      <c r="T114" s="32"/>
    </row>
    <row r="115" spans="1:20" s="8" customFormat="1" ht="37.5" x14ac:dyDescent="0.2">
      <c r="A115" s="21" t="s">
        <v>119</v>
      </c>
      <c r="B115" s="3" t="s">
        <v>206</v>
      </c>
      <c r="C115" s="58">
        <f>C116+C129</f>
        <v>3550.01</v>
      </c>
      <c r="D115" s="28">
        <f t="shared" ref="D115:K115" si="4">D116+D129</f>
        <v>3699.8799999999997</v>
      </c>
      <c r="E115" s="58">
        <f t="shared" si="4"/>
        <v>4288.6099999999997</v>
      </c>
      <c r="F115" s="28">
        <f t="shared" si="4"/>
        <v>3508.68</v>
      </c>
      <c r="G115" s="28">
        <f t="shared" si="4"/>
        <v>4914.59</v>
      </c>
      <c r="H115" s="28">
        <f t="shared" si="4"/>
        <v>3965.77</v>
      </c>
      <c r="I115" s="28">
        <f t="shared" si="4"/>
        <v>4066.34</v>
      </c>
      <c r="J115" s="28">
        <f t="shared" si="4"/>
        <v>3994.5</v>
      </c>
      <c r="K115" s="28">
        <f t="shared" si="4"/>
        <v>4088.77</v>
      </c>
      <c r="L115" s="44"/>
      <c r="M115" s="32"/>
      <c r="N115" s="32"/>
      <c r="O115" s="32"/>
      <c r="P115" s="32"/>
      <c r="Q115" s="32"/>
      <c r="R115" s="32"/>
      <c r="S115" s="32"/>
      <c r="T115" s="32"/>
    </row>
    <row r="116" spans="1:20" s="8" customFormat="1" ht="37.5" x14ac:dyDescent="0.2">
      <c r="A116" s="21" t="s">
        <v>115</v>
      </c>
      <c r="B116" s="3" t="s">
        <v>206</v>
      </c>
      <c r="C116" s="58">
        <f>C117+C128</f>
        <v>606.9</v>
      </c>
      <c r="D116" s="28">
        <f t="shared" ref="D116:F116" si="5">D117+D128</f>
        <v>654.92999999999995</v>
      </c>
      <c r="E116" s="58">
        <f t="shared" si="5"/>
        <v>554.63</v>
      </c>
      <c r="F116" s="28">
        <f t="shared" si="5"/>
        <v>506.36999999999995</v>
      </c>
      <c r="G116" s="28">
        <f>G117+G128</f>
        <v>543.71</v>
      </c>
      <c r="H116" s="28">
        <f t="shared" ref="H116:K116" si="6">H117+H128</f>
        <v>523.29</v>
      </c>
      <c r="I116" s="28">
        <f t="shared" si="6"/>
        <v>562.86</v>
      </c>
      <c r="J116" s="28">
        <f t="shared" si="6"/>
        <v>548.02</v>
      </c>
      <c r="K116" s="28">
        <f t="shared" si="6"/>
        <v>585.29</v>
      </c>
      <c r="L116" s="44"/>
      <c r="M116" s="32"/>
      <c r="N116" s="32"/>
      <c r="O116" s="32"/>
      <c r="P116" s="32"/>
      <c r="Q116" s="32"/>
      <c r="R116" s="32"/>
      <c r="S116" s="32"/>
      <c r="T116" s="32"/>
    </row>
    <row r="117" spans="1:20" s="8" customFormat="1" ht="90.75" customHeight="1" x14ac:dyDescent="0.2">
      <c r="A117" s="21" t="s">
        <v>143</v>
      </c>
      <c r="B117" s="3" t="s">
        <v>206</v>
      </c>
      <c r="C117" s="58">
        <f>C119+C121+C122+C123+C127+14.2+68.78</f>
        <v>426.5</v>
      </c>
      <c r="D117" s="28">
        <f>D119+D121+D122+D123+D127+18.64+63.94</f>
        <v>494.71999999999991</v>
      </c>
      <c r="E117" s="58">
        <f>E119+E121+E122+E123+E127+13.53+57</f>
        <v>445.10999999999996</v>
      </c>
      <c r="F117" s="28">
        <f>F119+F121+F122+F123+F127+15+7.5+9+7</f>
        <v>409.74999999999994</v>
      </c>
      <c r="G117" s="28">
        <f>G119+G121+G122+G123+G127+17+8+9+7.5</f>
        <v>444.86</v>
      </c>
      <c r="H117" s="28">
        <f>H119+H121+H122+H123+H127+17+9+10</f>
        <v>424.78999999999996</v>
      </c>
      <c r="I117" s="28">
        <f>I119+I121+I122+I123+I127+19+11+10</f>
        <v>462.76</v>
      </c>
      <c r="J117" s="28">
        <f>J119+J121+J122+J123+J127+19+11+10</f>
        <v>447.82</v>
      </c>
      <c r="K117" s="28">
        <f>K119+K121+K122+K123+K127+19+10+11</f>
        <v>482.99</v>
      </c>
      <c r="L117" s="44"/>
      <c r="M117" s="32"/>
      <c r="N117" s="32"/>
      <c r="O117" s="32"/>
      <c r="P117" s="32"/>
      <c r="Q117" s="32"/>
      <c r="R117" s="32"/>
      <c r="S117" s="32"/>
      <c r="T117" s="32"/>
    </row>
    <row r="118" spans="1:20" s="8" customFormat="1" ht="18.75" x14ac:dyDescent="0.2">
      <c r="A118" s="22" t="s">
        <v>144</v>
      </c>
      <c r="B118" s="3" t="s">
        <v>206</v>
      </c>
      <c r="C118" s="28"/>
      <c r="D118" s="28"/>
      <c r="E118" s="58"/>
      <c r="F118" s="28"/>
      <c r="G118" s="28"/>
      <c r="H118" s="28"/>
      <c r="I118" s="28"/>
      <c r="J118" s="28"/>
      <c r="K118" s="64"/>
      <c r="L118" s="44"/>
      <c r="M118" s="32"/>
      <c r="N118" s="32"/>
      <c r="O118" s="32"/>
      <c r="P118" s="32"/>
      <c r="Q118" s="32"/>
      <c r="R118" s="32"/>
      <c r="S118" s="32"/>
      <c r="T118" s="32"/>
    </row>
    <row r="119" spans="1:20" s="8" customFormat="1" ht="18.75" x14ac:dyDescent="0.2">
      <c r="A119" s="22" t="s">
        <v>145</v>
      </c>
      <c r="B119" s="3" t="s">
        <v>206</v>
      </c>
      <c r="C119" s="28">
        <v>216.08</v>
      </c>
      <c r="D119" s="28">
        <v>271.52999999999997</v>
      </c>
      <c r="E119" s="58">
        <v>242.2</v>
      </c>
      <c r="F119" s="28">
        <v>242.2</v>
      </c>
      <c r="G119" s="28">
        <v>253.1</v>
      </c>
      <c r="H119" s="28">
        <v>254.31</v>
      </c>
      <c r="I119" s="28">
        <v>265.76</v>
      </c>
      <c r="J119" s="28">
        <v>267.02999999999997</v>
      </c>
      <c r="K119" s="64">
        <v>279.04000000000002</v>
      </c>
      <c r="L119" s="44"/>
      <c r="M119" s="32"/>
      <c r="N119" s="32"/>
      <c r="O119" s="32"/>
      <c r="P119" s="32"/>
      <c r="Q119" s="32"/>
      <c r="R119" s="32"/>
      <c r="S119" s="32"/>
      <c r="T119" s="32"/>
    </row>
    <row r="120" spans="1:20" s="8" customFormat="1" ht="37.5" x14ac:dyDescent="0.3">
      <c r="A120" s="22" t="s">
        <v>146</v>
      </c>
      <c r="B120" s="3" t="s">
        <v>206</v>
      </c>
      <c r="C120" s="28"/>
      <c r="D120" s="28"/>
      <c r="E120" s="58"/>
      <c r="F120" s="28"/>
      <c r="G120" s="28"/>
      <c r="H120" s="28"/>
      <c r="I120" s="28"/>
      <c r="J120" s="28"/>
      <c r="K120" s="64"/>
      <c r="L120" s="49"/>
      <c r="M120" s="42"/>
      <c r="N120" s="42"/>
      <c r="O120" s="42"/>
      <c r="P120" s="42"/>
      <c r="Q120" s="42"/>
      <c r="R120" s="42"/>
      <c r="S120" s="42"/>
      <c r="T120" s="42"/>
    </row>
    <row r="121" spans="1:20" s="8" customFormat="1" ht="18.75" x14ac:dyDescent="0.3">
      <c r="A121" s="22" t="s">
        <v>147</v>
      </c>
      <c r="B121" s="3" t="s">
        <v>206</v>
      </c>
      <c r="C121" s="58">
        <v>34.5</v>
      </c>
      <c r="D121" s="28">
        <v>39.46</v>
      </c>
      <c r="E121" s="58">
        <v>35.72</v>
      </c>
      <c r="F121" s="28">
        <v>37.15</v>
      </c>
      <c r="G121" s="28">
        <v>39.46</v>
      </c>
      <c r="H121" s="28">
        <v>38.64</v>
      </c>
      <c r="I121" s="28">
        <v>41.12</v>
      </c>
      <c r="J121" s="28">
        <v>40.19</v>
      </c>
      <c r="K121" s="64">
        <v>42.3</v>
      </c>
      <c r="L121" s="49"/>
      <c r="M121" s="42"/>
      <c r="N121" s="42"/>
      <c r="O121" s="42"/>
      <c r="P121" s="42"/>
      <c r="Q121" s="42"/>
      <c r="R121" s="42"/>
      <c r="S121" s="42"/>
      <c r="T121" s="42"/>
    </row>
    <row r="122" spans="1:20" s="8" customFormat="1" ht="56.25" x14ac:dyDescent="0.3">
      <c r="A122" s="22" t="s">
        <v>148</v>
      </c>
      <c r="B122" s="3" t="s">
        <v>206</v>
      </c>
      <c r="C122" s="28"/>
      <c r="D122" s="28"/>
      <c r="E122" s="58"/>
      <c r="F122" s="28"/>
      <c r="G122" s="28"/>
      <c r="H122" s="28"/>
      <c r="I122" s="28"/>
      <c r="J122" s="28"/>
      <c r="K122" s="64"/>
      <c r="L122" s="49"/>
      <c r="M122" s="42"/>
      <c r="N122" s="42"/>
      <c r="O122" s="42"/>
      <c r="P122" s="42"/>
      <c r="Q122" s="42"/>
      <c r="R122" s="42"/>
      <c r="S122" s="42"/>
      <c r="T122" s="42"/>
    </row>
    <row r="123" spans="1:20" s="8" customFormat="1" ht="18.75" x14ac:dyDescent="0.3">
      <c r="A123" s="22" t="s">
        <v>149</v>
      </c>
      <c r="B123" s="3" t="s">
        <v>206</v>
      </c>
      <c r="C123" s="76">
        <v>23.75</v>
      </c>
      <c r="D123" s="76">
        <v>30.33</v>
      </c>
      <c r="E123" s="80">
        <v>26.37</v>
      </c>
      <c r="F123" s="76">
        <v>36</v>
      </c>
      <c r="G123" s="76">
        <v>46.63</v>
      </c>
      <c r="H123" s="76">
        <v>37.44</v>
      </c>
      <c r="I123" s="76">
        <v>48.5</v>
      </c>
      <c r="J123" s="76">
        <v>39.299999999999997</v>
      </c>
      <c r="K123" s="77">
        <v>50.9</v>
      </c>
      <c r="L123" s="49"/>
      <c r="M123" s="42"/>
      <c r="N123" s="42"/>
      <c r="O123" s="42"/>
      <c r="P123" s="42"/>
      <c r="Q123" s="42"/>
      <c r="R123" s="42"/>
      <c r="S123" s="42"/>
      <c r="T123" s="42"/>
    </row>
    <row r="124" spans="1:20" s="8" customFormat="1" ht="18.75" x14ac:dyDescent="0.3">
      <c r="A124" s="22" t="s">
        <v>150</v>
      </c>
      <c r="B124" s="3" t="s">
        <v>206</v>
      </c>
      <c r="C124" s="76"/>
      <c r="D124" s="76"/>
      <c r="E124" s="80"/>
      <c r="F124" s="76"/>
      <c r="G124" s="76"/>
      <c r="H124" s="76"/>
      <c r="I124" s="76"/>
      <c r="J124" s="76"/>
      <c r="K124" s="77"/>
      <c r="L124" s="49"/>
      <c r="M124" s="42"/>
      <c r="N124" s="42"/>
      <c r="O124" s="42"/>
      <c r="P124" s="42"/>
      <c r="Q124" s="42"/>
      <c r="R124" s="42"/>
      <c r="S124" s="42"/>
      <c r="T124" s="42"/>
    </row>
    <row r="125" spans="1:20" s="8" customFormat="1" ht="18.75" x14ac:dyDescent="0.3">
      <c r="A125" s="22" t="s">
        <v>151</v>
      </c>
      <c r="B125" s="3" t="s">
        <v>206</v>
      </c>
      <c r="C125" s="76"/>
      <c r="D125" s="76"/>
      <c r="E125" s="80"/>
      <c r="F125" s="76"/>
      <c r="G125" s="76"/>
      <c r="H125" s="76"/>
      <c r="I125" s="76"/>
      <c r="J125" s="76"/>
      <c r="K125" s="77"/>
      <c r="L125" s="49"/>
      <c r="M125" s="42"/>
      <c r="N125" s="42"/>
      <c r="O125" s="42"/>
      <c r="P125" s="42"/>
      <c r="Q125" s="42"/>
      <c r="R125" s="42"/>
      <c r="S125" s="42"/>
      <c r="T125" s="42"/>
    </row>
    <row r="126" spans="1:20" s="8" customFormat="1" ht="18.75" x14ac:dyDescent="0.3">
      <c r="A126" s="22" t="s">
        <v>152</v>
      </c>
      <c r="B126" s="3" t="s">
        <v>206</v>
      </c>
      <c r="C126" s="76"/>
      <c r="D126" s="76"/>
      <c r="E126" s="80"/>
      <c r="F126" s="76"/>
      <c r="G126" s="76"/>
      <c r="H126" s="76"/>
      <c r="I126" s="76"/>
      <c r="J126" s="76"/>
      <c r="K126" s="77"/>
      <c r="L126" s="49"/>
      <c r="M126" s="42"/>
      <c r="N126" s="42"/>
      <c r="O126" s="42"/>
      <c r="P126" s="42"/>
      <c r="Q126" s="42"/>
      <c r="R126" s="42"/>
      <c r="S126" s="42"/>
      <c r="T126" s="42"/>
    </row>
    <row r="127" spans="1:20" s="8" customFormat="1" ht="18.75" x14ac:dyDescent="0.3">
      <c r="A127" s="22" t="s">
        <v>153</v>
      </c>
      <c r="B127" s="3" t="s">
        <v>206</v>
      </c>
      <c r="C127" s="76">
        <v>69.19</v>
      </c>
      <c r="D127" s="76">
        <v>70.819999999999993</v>
      </c>
      <c r="E127" s="80">
        <v>70.290000000000006</v>
      </c>
      <c r="F127" s="76">
        <v>55.9</v>
      </c>
      <c r="G127" s="76">
        <v>64.17</v>
      </c>
      <c r="H127" s="76">
        <v>58.4</v>
      </c>
      <c r="I127" s="76">
        <v>67.38</v>
      </c>
      <c r="J127" s="76">
        <v>61.3</v>
      </c>
      <c r="K127" s="77">
        <v>70.75</v>
      </c>
      <c r="L127" s="49"/>
      <c r="M127" s="42"/>
      <c r="N127" s="42"/>
      <c r="O127" s="42"/>
      <c r="P127" s="42"/>
      <c r="Q127" s="42"/>
      <c r="R127" s="42"/>
      <c r="S127" s="42"/>
      <c r="T127" s="42"/>
    </row>
    <row r="128" spans="1:20" s="8" customFormat="1" ht="18.75" x14ac:dyDescent="0.3">
      <c r="A128" s="21" t="s">
        <v>116</v>
      </c>
      <c r="B128" s="3" t="s">
        <v>206</v>
      </c>
      <c r="C128" s="80">
        <v>180.4</v>
      </c>
      <c r="D128" s="76">
        <v>160.21</v>
      </c>
      <c r="E128" s="80">
        <v>109.52</v>
      </c>
      <c r="F128" s="76">
        <v>96.62</v>
      </c>
      <c r="G128" s="76">
        <v>98.85</v>
      </c>
      <c r="H128" s="76">
        <v>98.5</v>
      </c>
      <c r="I128" s="76">
        <v>100.1</v>
      </c>
      <c r="J128" s="76">
        <v>100.2</v>
      </c>
      <c r="K128" s="77">
        <v>102.3</v>
      </c>
      <c r="L128" s="49"/>
      <c r="M128" s="42"/>
      <c r="N128" s="42"/>
      <c r="O128" s="42"/>
      <c r="P128" s="42"/>
      <c r="Q128" s="42"/>
      <c r="R128" s="42"/>
      <c r="S128" s="42"/>
      <c r="T128" s="42"/>
    </row>
    <row r="129" spans="1:20" s="8" customFormat="1" ht="37.5" x14ac:dyDescent="0.3">
      <c r="A129" s="21" t="s">
        <v>117</v>
      </c>
      <c r="B129" s="3" t="s">
        <v>206</v>
      </c>
      <c r="C129" s="76">
        <v>2943.11</v>
      </c>
      <c r="D129" s="76">
        <v>3044.95</v>
      </c>
      <c r="E129" s="80">
        <v>3733.98</v>
      </c>
      <c r="F129" s="80">
        <f>F130+F131+F132+4.45+8.67-1.08</f>
        <v>3002.31</v>
      </c>
      <c r="G129" s="80">
        <f>G130+G131+G132+4.45+8.67</f>
        <v>4370.88</v>
      </c>
      <c r="H129" s="80">
        <f>H130+H131+H132+4.77+6.15</f>
        <v>3442.48</v>
      </c>
      <c r="I129" s="80">
        <f>I130+I131+I132+4.77+6.15</f>
        <v>3503.48</v>
      </c>
      <c r="J129" s="80">
        <f>J130+J131+J132+4.77+6.15</f>
        <v>3446.48</v>
      </c>
      <c r="K129" s="80">
        <f>K130+K131+K132+4.77+6.15</f>
        <v>3503.48</v>
      </c>
      <c r="L129" s="49"/>
      <c r="M129" s="42"/>
      <c r="N129" s="42"/>
      <c r="O129" s="42"/>
      <c r="P129" s="42"/>
      <c r="Q129" s="42"/>
      <c r="R129" s="42"/>
      <c r="S129" s="42"/>
      <c r="T129" s="42"/>
    </row>
    <row r="130" spans="1:20" s="8" customFormat="1" ht="18.75" x14ac:dyDescent="0.3">
      <c r="A130" s="22" t="s">
        <v>154</v>
      </c>
      <c r="B130" s="3" t="s">
        <v>206</v>
      </c>
      <c r="C130" s="76">
        <v>693.28</v>
      </c>
      <c r="D130" s="76">
        <v>786.38</v>
      </c>
      <c r="E130" s="80">
        <v>949.99</v>
      </c>
      <c r="F130" s="76">
        <v>357.15</v>
      </c>
      <c r="G130" s="76">
        <v>1709.64</v>
      </c>
      <c r="H130" s="76">
        <v>809.44</v>
      </c>
      <c r="I130" s="76">
        <v>809.44</v>
      </c>
      <c r="J130" s="76">
        <v>809.44</v>
      </c>
      <c r="K130" s="76">
        <v>809.44</v>
      </c>
      <c r="L130" s="49"/>
      <c r="M130" s="42"/>
      <c r="N130" s="42"/>
      <c r="O130" s="42"/>
      <c r="P130" s="42"/>
      <c r="Q130" s="42"/>
      <c r="R130" s="42"/>
      <c r="S130" s="42"/>
      <c r="T130" s="42"/>
    </row>
    <row r="131" spans="1:20" s="8" customFormat="1" ht="18.75" x14ac:dyDescent="0.3">
      <c r="A131" s="22" t="s">
        <v>155</v>
      </c>
      <c r="B131" s="3" t="s">
        <v>206</v>
      </c>
      <c r="C131" s="76">
        <v>1663.57</v>
      </c>
      <c r="D131" s="76">
        <v>1688.54</v>
      </c>
      <c r="E131" s="80">
        <v>2064.4499999999998</v>
      </c>
      <c r="F131" s="76">
        <v>1868.12</v>
      </c>
      <c r="G131" s="76">
        <v>1868.12</v>
      </c>
      <c r="H131" s="76">
        <v>1868.12</v>
      </c>
      <c r="I131" s="76">
        <v>1868.12</v>
      </c>
      <c r="J131" s="76">
        <v>1868.12</v>
      </c>
      <c r="K131" s="76">
        <v>1868.12</v>
      </c>
      <c r="L131" s="49"/>
      <c r="M131" s="42"/>
      <c r="N131" s="42"/>
      <c r="O131" s="42"/>
      <c r="P131" s="42"/>
      <c r="Q131" s="42"/>
      <c r="R131" s="42"/>
      <c r="S131" s="42"/>
      <c r="T131" s="42"/>
    </row>
    <row r="132" spans="1:20" s="8" customFormat="1" ht="37.5" x14ac:dyDescent="0.3">
      <c r="A132" s="22" t="s">
        <v>156</v>
      </c>
      <c r="B132" s="3" t="s">
        <v>206</v>
      </c>
      <c r="C132" s="76">
        <v>549.04</v>
      </c>
      <c r="D132" s="76">
        <v>514.29</v>
      </c>
      <c r="E132" s="80">
        <v>718.4</v>
      </c>
      <c r="F132" s="80">
        <v>765</v>
      </c>
      <c r="G132" s="80">
        <v>780</v>
      </c>
      <c r="H132" s="80">
        <v>754</v>
      </c>
      <c r="I132" s="80">
        <v>815</v>
      </c>
      <c r="J132" s="80">
        <v>758</v>
      </c>
      <c r="K132" s="80">
        <v>815</v>
      </c>
      <c r="L132" s="49"/>
      <c r="M132" s="42"/>
      <c r="N132" s="42"/>
      <c r="O132" s="42"/>
      <c r="P132" s="42"/>
      <c r="Q132" s="42"/>
      <c r="R132" s="42"/>
      <c r="S132" s="42"/>
      <c r="T132" s="42"/>
    </row>
    <row r="133" spans="1:20" s="8" customFormat="1" ht="37.5" x14ac:dyDescent="0.3">
      <c r="A133" s="22" t="s">
        <v>157</v>
      </c>
      <c r="B133" s="3" t="s">
        <v>206</v>
      </c>
      <c r="C133" s="76">
        <v>449.04</v>
      </c>
      <c r="D133" s="76">
        <v>513.29</v>
      </c>
      <c r="E133" s="80">
        <v>650.13</v>
      </c>
      <c r="F133" s="76">
        <v>650.13</v>
      </c>
      <c r="G133" s="80">
        <v>703</v>
      </c>
      <c r="H133" s="80">
        <v>663</v>
      </c>
      <c r="I133" s="76">
        <v>689.52</v>
      </c>
      <c r="J133" s="76">
        <v>676.26</v>
      </c>
      <c r="K133" s="76">
        <v>703.3</v>
      </c>
      <c r="L133" s="49"/>
      <c r="M133" s="42"/>
      <c r="N133" s="42"/>
      <c r="O133" s="42"/>
      <c r="P133" s="42"/>
      <c r="Q133" s="42"/>
      <c r="R133" s="42"/>
      <c r="S133" s="42"/>
      <c r="T133" s="42"/>
    </row>
    <row r="134" spans="1:20" s="8" customFormat="1" ht="56.25" x14ac:dyDescent="0.3">
      <c r="A134" s="21" t="s">
        <v>180</v>
      </c>
      <c r="B134" s="3" t="s">
        <v>206</v>
      </c>
      <c r="C134" s="81">
        <f t="shared" ref="C134:D134" si="7">SUM(C135:C147)</f>
        <v>3438.15</v>
      </c>
      <c r="D134" s="81">
        <f t="shared" si="7"/>
        <v>3762.97</v>
      </c>
      <c r="E134" s="81">
        <f>SUM(E135:E147)</f>
        <v>4503.3300000000008</v>
      </c>
      <c r="F134" s="81">
        <f t="shared" ref="F134:K134" si="8">SUM(F135:F147)</f>
        <v>3538.6800000000003</v>
      </c>
      <c r="G134" s="81">
        <f t="shared" si="8"/>
        <v>4944.5899999999992</v>
      </c>
      <c r="H134" s="81">
        <f t="shared" si="8"/>
        <v>3965.7706037624343</v>
      </c>
      <c r="I134" s="81">
        <f t="shared" si="8"/>
        <v>4066.3399999999997</v>
      </c>
      <c r="J134" s="81">
        <f t="shared" si="8"/>
        <v>3994.5009919060467</v>
      </c>
      <c r="K134" s="81">
        <f t="shared" si="8"/>
        <v>4088.77</v>
      </c>
      <c r="L134" s="49"/>
      <c r="M134" s="42"/>
      <c r="N134" s="42"/>
      <c r="O134" s="42"/>
      <c r="P134" s="42"/>
      <c r="Q134" s="42"/>
      <c r="R134" s="42"/>
      <c r="S134" s="42"/>
      <c r="T134" s="42"/>
    </row>
    <row r="135" spans="1:20" s="8" customFormat="1" ht="18.75" x14ac:dyDescent="0.3">
      <c r="A135" s="22" t="s">
        <v>158</v>
      </c>
      <c r="B135" s="3" t="s">
        <v>206</v>
      </c>
      <c r="C135" s="82">
        <v>263.85000000000002</v>
      </c>
      <c r="D135" s="82">
        <v>263.93</v>
      </c>
      <c r="E135" s="82">
        <v>313.14999999999998</v>
      </c>
      <c r="F135" s="82">
        <v>278.38</v>
      </c>
      <c r="G135" s="82">
        <v>285.39</v>
      </c>
      <c r="H135" s="82">
        <f>285.39/1.0153</f>
        <v>281.08933320200924</v>
      </c>
      <c r="I135" s="82">
        <v>285.39</v>
      </c>
      <c r="J135" s="82">
        <f>285.39/1.00816</f>
        <v>283.08006665608633</v>
      </c>
      <c r="K135" s="82">
        <v>285.39</v>
      </c>
      <c r="L135" s="49"/>
      <c r="M135" s="42"/>
      <c r="N135" s="42"/>
      <c r="O135" s="42"/>
      <c r="P135" s="42"/>
      <c r="Q135" s="42"/>
      <c r="R135" s="42"/>
      <c r="S135" s="42"/>
      <c r="T135" s="42"/>
    </row>
    <row r="136" spans="1:20" s="8" customFormat="1" ht="18.75" x14ac:dyDescent="0.3">
      <c r="A136" s="22" t="s">
        <v>159</v>
      </c>
      <c r="B136" s="3" t="s">
        <v>206</v>
      </c>
      <c r="C136" s="82">
        <v>0</v>
      </c>
      <c r="D136" s="82">
        <v>0</v>
      </c>
      <c r="E136" s="82">
        <v>0</v>
      </c>
      <c r="F136" s="82">
        <v>0</v>
      </c>
      <c r="G136" s="82">
        <v>0</v>
      </c>
      <c r="H136" s="82"/>
      <c r="I136" s="82"/>
      <c r="J136" s="82"/>
      <c r="K136" s="82"/>
      <c r="L136" s="49"/>
      <c r="M136" s="42"/>
      <c r="N136" s="42"/>
      <c r="O136" s="42"/>
      <c r="P136" s="42"/>
      <c r="Q136" s="42"/>
      <c r="R136" s="42"/>
      <c r="S136" s="42"/>
      <c r="T136" s="42"/>
    </row>
    <row r="137" spans="1:20" s="8" customFormat="1" ht="37.5" x14ac:dyDescent="0.3">
      <c r="A137" s="22" t="s">
        <v>160</v>
      </c>
      <c r="B137" s="3" t="s">
        <v>206</v>
      </c>
      <c r="C137" s="82">
        <v>28.63</v>
      </c>
      <c r="D137" s="82">
        <v>29.55</v>
      </c>
      <c r="E137" s="82">
        <v>27.87</v>
      </c>
      <c r="F137" s="82">
        <v>27.96</v>
      </c>
      <c r="G137" s="82">
        <v>28.2</v>
      </c>
      <c r="H137" s="82">
        <f>28.2/1.0153</f>
        <v>27.775041859548899</v>
      </c>
      <c r="I137" s="82">
        <v>28.2</v>
      </c>
      <c r="J137" s="82">
        <f>28.2/1.00816</f>
        <v>27.971750515791147</v>
      </c>
      <c r="K137" s="82">
        <v>28.2</v>
      </c>
      <c r="L137" s="49"/>
      <c r="M137" s="42"/>
      <c r="N137" s="42"/>
      <c r="O137" s="42"/>
      <c r="P137" s="42"/>
      <c r="Q137" s="42"/>
      <c r="R137" s="42"/>
      <c r="S137" s="42"/>
      <c r="T137" s="42"/>
    </row>
    <row r="138" spans="1:20" s="8" customFormat="1" ht="18.75" x14ac:dyDescent="0.3">
      <c r="A138" s="22" t="s">
        <v>161</v>
      </c>
      <c r="B138" s="3" t="s">
        <v>206</v>
      </c>
      <c r="C138" s="82">
        <v>265.74</v>
      </c>
      <c r="D138" s="82">
        <v>296.17</v>
      </c>
      <c r="E138" s="82">
        <v>274.13</v>
      </c>
      <c r="F138" s="82">
        <v>174.03</v>
      </c>
      <c r="G138" s="82">
        <v>288.94</v>
      </c>
      <c r="H138" s="82">
        <f>288.94/1.0153</f>
        <v>284.58583669851271</v>
      </c>
      <c r="I138" s="82">
        <v>288.94</v>
      </c>
      <c r="J138" s="82">
        <f>288.94/1.00816</f>
        <v>286.60133312172673</v>
      </c>
      <c r="K138" s="82">
        <v>288.94</v>
      </c>
      <c r="L138" s="49"/>
      <c r="M138" s="42"/>
      <c r="N138" s="42"/>
      <c r="O138" s="42"/>
      <c r="P138" s="42"/>
      <c r="Q138" s="42"/>
      <c r="R138" s="42"/>
      <c r="S138" s="42"/>
      <c r="T138" s="42"/>
    </row>
    <row r="139" spans="1:20" s="8" customFormat="1" ht="18.75" x14ac:dyDescent="0.3">
      <c r="A139" s="22" t="s">
        <v>162</v>
      </c>
      <c r="B139" s="3" t="s">
        <v>206</v>
      </c>
      <c r="C139" s="82">
        <v>186.85</v>
      </c>
      <c r="D139" s="82">
        <v>342.58</v>
      </c>
      <c r="E139" s="82">
        <v>279.51</v>
      </c>
      <c r="F139" s="82">
        <v>134.97</v>
      </c>
      <c r="G139" s="82">
        <v>139.97</v>
      </c>
      <c r="H139" s="82">
        <f>174.27/1.0153</f>
        <v>171.64384910863782</v>
      </c>
      <c r="I139" s="82">
        <v>174.27</v>
      </c>
      <c r="J139" s="82">
        <f>174.27/1.00816</f>
        <v>172.85946675130933</v>
      </c>
      <c r="K139" s="82">
        <v>174.27</v>
      </c>
      <c r="L139" s="49"/>
      <c r="M139" s="42"/>
      <c r="N139" s="42"/>
      <c r="O139" s="42"/>
      <c r="P139" s="42"/>
      <c r="Q139" s="42"/>
      <c r="R139" s="42"/>
      <c r="S139" s="42"/>
      <c r="T139" s="42"/>
    </row>
    <row r="140" spans="1:20" s="8" customFormat="1" ht="18.75" x14ac:dyDescent="0.3">
      <c r="A140" s="22" t="s">
        <v>163</v>
      </c>
      <c r="B140" s="3" t="s">
        <v>206</v>
      </c>
      <c r="C140" s="82">
        <v>0</v>
      </c>
      <c r="D140" s="82">
        <v>0</v>
      </c>
      <c r="E140" s="82">
        <v>0</v>
      </c>
      <c r="F140" s="82">
        <v>0</v>
      </c>
      <c r="G140" s="82">
        <v>0</v>
      </c>
      <c r="H140" s="82"/>
      <c r="I140" s="82"/>
      <c r="J140" s="82"/>
      <c r="K140" s="82"/>
      <c r="L140" s="49"/>
      <c r="M140" s="42"/>
      <c r="N140" s="42"/>
      <c r="O140" s="42"/>
      <c r="P140" s="42"/>
      <c r="Q140" s="42"/>
      <c r="R140" s="42"/>
      <c r="S140" s="42"/>
      <c r="T140" s="42"/>
    </row>
    <row r="141" spans="1:20" s="8" customFormat="1" ht="18.75" x14ac:dyDescent="0.3">
      <c r="A141" s="22" t="s">
        <v>164</v>
      </c>
      <c r="B141" s="3" t="s">
        <v>206</v>
      </c>
      <c r="C141" s="82">
        <v>1583.96</v>
      </c>
      <c r="D141" s="82">
        <v>1582.33</v>
      </c>
      <c r="E141" s="82">
        <v>1966.41</v>
      </c>
      <c r="F141" s="82">
        <v>1647.15</v>
      </c>
      <c r="G141" s="82">
        <v>2750.77</v>
      </c>
      <c r="H141" s="82">
        <v>1923.98</v>
      </c>
      <c r="I141" s="82">
        <f>1954.33+38.98</f>
        <v>1993.31</v>
      </c>
      <c r="J141" s="82">
        <v>1938.25</v>
      </c>
      <c r="K141" s="82">
        <f>1954.33+38.98+22.43</f>
        <v>2015.74</v>
      </c>
      <c r="L141" s="49"/>
      <c r="M141" s="42"/>
      <c r="N141" s="42"/>
      <c r="O141" s="42"/>
      <c r="P141" s="42"/>
      <c r="Q141" s="42"/>
      <c r="R141" s="42"/>
      <c r="S141" s="42"/>
      <c r="T141" s="42"/>
    </row>
    <row r="142" spans="1:20" s="8" customFormat="1" ht="18.75" x14ac:dyDescent="0.3">
      <c r="A142" s="22" t="s">
        <v>165</v>
      </c>
      <c r="B142" s="3" t="s">
        <v>206</v>
      </c>
      <c r="C142" s="82">
        <v>157.65</v>
      </c>
      <c r="D142" s="82">
        <v>211.37</v>
      </c>
      <c r="E142" s="82">
        <v>140.78</v>
      </c>
      <c r="F142" s="82">
        <v>159.44</v>
      </c>
      <c r="G142" s="82">
        <v>226.34</v>
      </c>
      <c r="H142" s="82">
        <f>200.71/1.0153</f>
        <v>197.68541317837091</v>
      </c>
      <c r="I142" s="82">
        <v>200.71</v>
      </c>
      <c r="J142" s="82">
        <f>200.71/1.00816</f>
        <v>199.08546262498018</v>
      </c>
      <c r="K142" s="82">
        <v>200.71</v>
      </c>
      <c r="L142" s="49"/>
      <c r="M142" s="42"/>
      <c r="N142" s="42"/>
      <c r="O142" s="42"/>
      <c r="P142" s="42"/>
      <c r="Q142" s="42"/>
      <c r="R142" s="42"/>
      <c r="S142" s="42"/>
      <c r="T142" s="42"/>
    </row>
    <row r="143" spans="1:20" s="8" customFormat="1" ht="18.75" x14ac:dyDescent="0.3">
      <c r="A143" s="22" t="s">
        <v>166</v>
      </c>
      <c r="B143" s="3" t="s">
        <v>206</v>
      </c>
      <c r="C143" s="82">
        <v>0</v>
      </c>
      <c r="D143" s="82">
        <v>0</v>
      </c>
      <c r="E143" s="82">
        <v>0</v>
      </c>
      <c r="F143" s="82">
        <v>0</v>
      </c>
      <c r="G143" s="82">
        <v>0</v>
      </c>
      <c r="H143" s="82"/>
      <c r="I143" s="82"/>
      <c r="J143" s="82"/>
      <c r="K143" s="82"/>
      <c r="L143" s="49"/>
      <c r="M143" s="42"/>
      <c r="N143" s="42"/>
      <c r="O143" s="42"/>
      <c r="P143" s="42"/>
      <c r="Q143" s="42"/>
      <c r="R143" s="42"/>
      <c r="S143" s="42"/>
      <c r="T143" s="42"/>
    </row>
    <row r="144" spans="1:20" s="8" customFormat="1" ht="18.75" x14ac:dyDescent="0.3">
      <c r="A144" s="22" t="s">
        <v>167</v>
      </c>
      <c r="B144" s="3" t="s">
        <v>206</v>
      </c>
      <c r="C144" s="82">
        <v>910.98</v>
      </c>
      <c r="D144" s="82">
        <v>961.32</v>
      </c>
      <c r="E144" s="82">
        <v>1448.87</v>
      </c>
      <c r="F144" s="82">
        <v>1091.04</v>
      </c>
      <c r="G144" s="82">
        <v>1091.04</v>
      </c>
      <c r="H144" s="82">
        <f>1080.54/1.0153</f>
        <v>1064.2568698906725</v>
      </c>
      <c r="I144" s="82">
        <v>1080.54</v>
      </c>
      <c r="J144" s="82">
        <f>1080.54/1.00816</f>
        <v>1071.7941596571973</v>
      </c>
      <c r="K144" s="82">
        <v>1080.54</v>
      </c>
      <c r="L144" s="49"/>
      <c r="M144" s="42"/>
      <c r="N144" s="42"/>
      <c r="O144" s="42"/>
      <c r="P144" s="42"/>
      <c r="Q144" s="42"/>
      <c r="R144" s="42"/>
      <c r="S144" s="42"/>
      <c r="T144" s="42"/>
    </row>
    <row r="145" spans="1:20" s="8" customFormat="1" ht="18.75" x14ac:dyDescent="0.3">
      <c r="A145" s="22" t="s">
        <v>168</v>
      </c>
      <c r="B145" s="3" t="s">
        <v>206</v>
      </c>
      <c r="C145" s="82">
        <v>40.49</v>
      </c>
      <c r="D145" s="82">
        <v>75.72</v>
      </c>
      <c r="E145" s="82">
        <v>51.31</v>
      </c>
      <c r="F145" s="82">
        <v>24.21</v>
      </c>
      <c r="G145" s="82">
        <v>132.44</v>
      </c>
      <c r="H145" s="82">
        <f>14.98/1.0153</f>
        <v>14.754259824682359</v>
      </c>
      <c r="I145" s="82">
        <v>14.98</v>
      </c>
      <c r="J145" s="82">
        <f>14.98/1.00816</f>
        <v>14.858752578955723</v>
      </c>
      <c r="K145" s="82">
        <v>14.98</v>
      </c>
      <c r="L145" s="49"/>
      <c r="M145" s="42"/>
      <c r="N145" s="42"/>
      <c r="O145" s="42"/>
      <c r="P145" s="42"/>
      <c r="Q145" s="42"/>
      <c r="R145" s="42"/>
      <c r="S145" s="42"/>
      <c r="T145" s="42"/>
    </row>
    <row r="146" spans="1:20" s="8" customFormat="1" ht="18.75" x14ac:dyDescent="0.3">
      <c r="A146" s="22" t="s">
        <v>169</v>
      </c>
      <c r="B146" s="3" t="s">
        <v>206</v>
      </c>
      <c r="C146" s="82">
        <v>0</v>
      </c>
      <c r="D146" s="82">
        <v>0</v>
      </c>
      <c r="E146" s="82">
        <v>0</v>
      </c>
      <c r="F146" s="82">
        <v>0</v>
      </c>
      <c r="G146" s="82">
        <v>0</v>
      </c>
      <c r="H146" s="82"/>
      <c r="I146" s="82"/>
      <c r="J146" s="82"/>
      <c r="K146" s="82"/>
      <c r="L146" s="49"/>
      <c r="M146" s="42"/>
      <c r="N146" s="42"/>
      <c r="O146" s="42"/>
      <c r="P146" s="42"/>
      <c r="Q146" s="42"/>
      <c r="R146" s="42"/>
      <c r="S146" s="42"/>
      <c r="T146" s="42"/>
    </row>
    <row r="147" spans="1:20" s="8" customFormat="1" ht="37.5" x14ac:dyDescent="0.3">
      <c r="A147" s="22" t="s">
        <v>170</v>
      </c>
      <c r="B147" s="28" t="s">
        <v>206</v>
      </c>
      <c r="C147" s="82">
        <v>0</v>
      </c>
      <c r="D147" s="82">
        <v>0</v>
      </c>
      <c r="E147" s="82">
        <v>1.3</v>
      </c>
      <c r="F147" s="82">
        <v>1.5</v>
      </c>
      <c r="G147" s="82">
        <v>1.5</v>
      </c>
      <c r="H147" s="82"/>
      <c r="I147" s="82"/>
      <c r="J147" s="82"/>
      <c r="K147" s="82"/>
      <c r="L147" s="46"/>
      <c r="M147" s="34"/>
      <c r="N147" s="34"/>
      <c r="O147" s="34"/>
      <c r="P147" s="34"/>
      <c r="Q147" s="34"/>
      <c r="R147" s="34"/>
      <c r="S147" s="34"/>
      <c r="T147" s="34"/>
    </row>
    <row r="148" spans="1:20" s="8" customFormat="1" ht="39" x14ac:dyDescent="0.3">
      <c r="A148" s="19" t="s">
        <v>120</v>
      </c>
      <c r="B148" s="17" t="s">
        <v>206</v>
      </c>
      <c r="C148" s="82">
        <f t="shared" ref="C148:K148" si="9">(C115-C134)</f>
        <v>111.86000000000013</v>
      </c>
      <c r="D148" s="82">
        <f t="shared" si="9"/>
        <v>-63.090000000000146</v>
      </c>
      <c r="E148" s="82">
        <f t="shared" si="9"/>
        <v>-214.72000000000116</v>
      </c>
      <c r="F148" s="82">
        <f t="shared" si="9"/>
        <v>-30.000000000000455</v>
      </c>
      <c r="G148" s="82">
        <f t="shared" si="9"/>
        <v>-29.999999999999091</v>
      </c>
      <c r="H148" s="82">
        <f t="shared" si="9"/>
        <v>-6.0376243436621735E-4</v>
      </c>
      <c r="I148" s="82">
        <f t="shared" si="9"/>
        <v>4.5474735088646412E-13</v>
      </c>
      <c r="J148" s="82">
        <f t="shared" si="9"/>
        <v>-9.9190604669274762E-4</v>
      </c>
      <c r="K148" s="82">
        <f t="shared" si="9"/>
        <v>0</v>
      </c>
      <c r="L148" s="49"/>
      <c r="M148" s="42"/>
      <c r="N148" s="42"/>
      <c r="O148" s="42"/>
      <c r="P148" s="42"/>
      <c r="Q148" s="42"/>
      <c r="R148" s="42"/>
      <c r="S148" s="42"/>
      <c r="T148" s="42"/>
    </row>
    <row r="149" spans="1:20" s="8" customFormat="1" ht="39" x14ac:dyDescent="0.3">
      <c r="A149" s="19" t="s">
        <v>121</v>
      </c>
      <c r="B149" s="17" t="s">
        <v>206</v>
      </c>
      <c r="C149" s="82">
        <v>0</v>
      </c>
      <c r="D149" s="82">
        <v>0</v>
      </c>
      <c r="E149" s="82">
        <v>30</v>
      </c>
      <c r="F149" s="82">
        <v>30</v>
      </c>
      <c r="G149" s="82">
        <v>30</v>
      </c>
      <c r="H149" s="82">
        <v>0</v>
      </c>
      <c r="I149" s="82">
        <v>0</v>
      </c>
      <c r="J149" s="82">
        <v>0</v>
      </c>
      <c r="K149" s="83">
        <v>0</v>
      </c>
      <c r="L149" s="49"/>
      <c r="M149" s="42"/>
      <c r="N149" s="42"/>
      <c r="O149" s="42"/>
      <c r="P149" s="42"/>
      <c r="Q149" s="42"/>
      <c r="R149" s="42"/>
      <c r="S149" s="42"/>
      <c r="T149" s="42"/>
    </row>
    <row r="150" spans="1:20" s="8" customFormat="1" ht="18.75" x14ac:dyDescent="0.3">
      <c r="A150" s="24" t="s">
        <v>171</v>
      </c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49"/>
      <c r="M150" s="42"/>
      <c r="N150" s="42"/>
      <c r="O150" s="42"/>
      <c r="P150" s="42"/>
      <c r="Q150" s="42"/>
      <c r="R150" s="42"/>
      <c r="S150" s="42"/>
      <c r="T150" s="42"/>
    </row>
    <row r="151" spans="1:20" s="8" customFormat="1" ht="40.5" customHeight="1" x14ac:dyDescent="0.3">
      <c r="A151" s="15" t="s">
        <v>172</v>
      </c>
      <c r="B151" s="3" t="s">
        <v>22</v>
      </c>
      <c r="C151" s="58">
        <v>101.23</v>
      </c>
      <c r="D151" s="58">
        <v>98</v>
      </c>
      <c r="E151" s="58">
        <v>96.99</v>
      </c>
      <c r="F151" s="58">
        <v>96.99</v>
      </c>
      <c r="G151" s="58">
        <v>97.01</v>
      </c>
      <c r="H151" s="58">
        <v>97</v>
      </c>
      <c r="I151" s="58">
        <v>97.2</v>
      </c>
      <c r="J151" s="58">
        <v>97.1</v>
      </c>
      <c r="K151" s="60">
        <v>97.5</v>
      </c>
      <c r="L151" s="49"/>
      <c r="M151" s="42"/>
      <c r="N151" s="42"/>
      <c r="O151" s="42"/>
      <c r="P151" s="42"/>
      <c r="Q151" s="42"/>
      <c r="R151" s="42"/>
      <c r="S151" s="42"/>
      <c r="T151" s="42"/>
    </row>
    <row r="152" spans="1:20" s="8" customFormat="1" ht="71.25" customHeight="1" x14ac:dyDescent="0.3">
      <c r="A152" s="15" t="s">
        <v>173</v>
      </c>
      <c r="B152" s="3" t="s">
        <v>22</v>
      </c>
      <c r="C152" s="58">
        <v>76.27</v>
      </c>
      <c r="D152" s="58">
        <v>76.290000000000006</v>
      </c>
      <c r="E152" s="58">
        <v>76.58</v>
      </c>
      <c r="F152" s="58">
        <v>76.61</v>
      </c>
      <c r="G152" s="58">
        <v>76.7</v>
      </c>
      <c r="H152" s="58">
        <v>76.7</v>
      </c>
      <c r="I152" s="58">
        <v>76.8</v>
      </c>
      <c r="J152" s="58">
        <v>76.8</v>
      </c>
      <c r="K152" s="60">
        <v>77</v>
      </c>
      <c r="L152" s="49"/>
      <c r="M152" s="42"/>
      <c r="N152" s="42"/>
      <c r="O152" s="42"/>
      <c r="P152" s="42"/>
      <c r="Q152" s="42"/>
      <c r="R152" s="42"/>
      <c r="S152" s="42"/>
      <c r="T152" s="42"/>
    </row>
    <row r="153" spans="1:20" s="8" customFormat="1" ht="73.5" customHeight="1" x14ac:dyDescent="0.3">
      <c r="A153" s="18" t="s">
        <v>37</v>
      </c>
      <c r="B153" s="23" t="s">
        <v>22</v>
      </c>
      <c r="C153" s="28">
        <v>15.6</v>
      </c>
      <c r="D153" s="28">
        <v>15.65</v>
      </c>
      <c r="E153" s="28">
        <v>15.65</v>
      </c>
      <c r="F153" s="28">
        <v>15.65</v>
      </c>
      <c r="G153" s="28">
        <v>15.7</v>
      </c>
      <c r="H153" s="28">
        <v>15.65</v>
      </c>
      <c r="I153" s="28">
        <v>15.7</v>
      </c>
      <c r="J153" s="28">
        <v>15.65</v>
      </c>
      <c r="K153" s="62">
        <v>15.7</v>
      </c>
      <c r="L153" s="49"/>
      <c r="M153" s="42"/>
      <c r="N153" s="42"/>
      <c r="O153" s="42"/>
      <c r="P153" s="42"/>
      <c r="Q153" s="42"/>
      <c r="R153" s="42"/>
      <c r="S153" s="42"/>
      <c r="T153" s="42"/>
    </row>
    <row r="154" spans="1:20" s="8" customFormat="1" ht="56.25" x14ac:dyDescent="0.3">
      <c r="A154" s="15" t="s">
        <v>122</v>
      </c>
      <c r="B154" s="3" t="s">
        <v>123</v>
      </c>
      <c r="C154" s="28">
        <v>25854</v>
      </c>
      <c r="D154" s="28">
        <v>27330</v>
      </c>
      <c r="E154" s="28">
        <v>28423</v>
      </c>
      <c r="F154" s="78">
        <f>E154*F155/100</f>
        <v>30099.957000000002</v>
      </c>
      <c r="G154" s="78">
        <f>E154*G155/100</f>
        <v>30497.879000000001</v>
      </c>
      <c r="H154" s="78">
        <f>F154*H155/100</f>
        <v>31695.254721000005</v>
      </c>
      <c r="I154" s="78">
        <f>G154*I155/100</f>
        <v>32327.75174</v>
      </c>
      <c r="J154" s="78">
        <f>H154*J155/100</f>
        <v>33596.970004260002</v>
      </c>
      <c r="K154" s="79">
        <f>I154*K155/100</f>
        <v>34493.711106580005</v>
      </c>
      <c r="L154" s="49"/>
      <c r="M154" s="42"/>
      <c r="N154" s="42"/>
      <c r="O154" s="42"/>
      <c r="P154" s="42"/>
      <c r="Q154" s="42"/>
      <c r="R154" s="42"/>
      <c r="S154" s="42"/>
      <c r="T154" s="42"/>
    </row>
    <row r="155" spans="1:20" s="8" customFormat="1" ht="88.5" customHeight="1" x14ac:dyDescent="0.3">
      <c r="A155" s="15" t="s">
        <v>174</v>
      </c>
      <c r="B155" s="3" t="s">
        <v>118</v>
      </c>
      <c r="C155" s="59">
        <v>105.5</v>
      </c>
      <c r="D155" s="59">
        <v>105.7</v>
      </c>
      <c r="E155" s="59">
        <v>104</v>
      </c>
      <c r="F155" s="59">
        <v>105.9</v>
      </c>
      <c r="G155" s="59">
        <v>107.3</v>
      </c>
      <c r="H155" s="59">
        <v>105.3</v>
      </c>
      <c r="I155" s="59">
        <v>106</v>
      </c>
      <c r="J155" s="59">
        <v>106</v>
      </c>
      <c r="K155" s="61">
        <v>106.7</v>
      </c>
      <c r="L155" s="49"/>
      <c r="M155" s="42"/>
      <c r="N155" s="42"/>
      <c r="O155" s="42"/>
      <c r="P155" s="42"/>
      <c r="Q155" s="42"/>
      <c r="R155" s="42"/>
      <c r="S155" s="42"/>
      <c r="T155" s="42"/>
    </row>
    <row r="156" spans="1:20" s="8" customFormat="1" ht="37.5" x14ac:dyDescent="0.3">
      <c r="A156" s="15" t="s">
        <v>25</v>
      </c>
      <c r="B156" s="3" t="s">
        <v>18</v>
      </c>
      <c r="C156" s="28">
        <v>0.7</v>
      </c>
      <c r="D156" s="28">
        <v>0.6</v>
      </c>
      <c r="E156" s="59">
        <v>5</v>
      </c>
      <c r="F156" s="59">
        <v>5</v>
      </c>
      <c r="G156" s="59">
        <v>4.3</v>
      </c>
      <c r="H156" s="59">
        <v>3.2</v>
      </c>
      <c r="I156" s="59">
        <v>3</v>
      </c>
      <c r="J156" s="59">
        <v>2</v>
      </c>
      <c r="K156" s="61">
        <v>1.5</v>
      </c>
      <c r="L156" s="49"/>
      <c r="M156" s="42"/>
      <c r="N156" s="42"/>
      <c r="O156" s="42"/>
      <c r="P156" s="42"/>
      <c r="Q156" s="42"/>
      <c r="R156" s="42"/>
      <c r="S156" s="42"/>
      <c r="T156" s="42"/>
    </row>
    <row r="157" spans="1:20" s="8" customFormat="1" ht="66" customHeight="1" x14ac:dyDescent="0.3">
      <c r="A157" s="15" t="s">
        <v>175</v>
      </c>
      <c r="B157" s="3" t="s">
        <v>22</v>
      </c>
      <c r="C157" s="59">
        <v>6.8</v>
      </c>
      <c r="D157" s="59">
        <v>6.5</v>
      </c>
      <c r="E157" s="59">
        <v>7.5</v>
      </c>
      <c r="F157" s="59">
        <v>7.5</v>
      </c>
      <c r="G157" s="59">
        <v>7.2</v>
      </c>
      <c r="H157" s="59">
        <v>7</v>
      </c>
      <c r="I157" s="59">
        <v>6.9</v>
      </c>
      <c r="J157" s="59">
        <v>6.8</v>
      </c>
      <c r="K157" s="61">
        <v>6.8</v>
      </c>
      <c r="L157" s="49"/>
      <c r="M157" s="42"/>
      <c r="N157" s="42"/>
      <c r="O157" s="42"/>
      <c r="P157" s="42"/>
      <c r="Q157" s="42"/>
      <c r="R157" s="42"/>
      <c r="S157" s="42"/>
      <c r="T157" s="42"/>
    </row>
    <row r="158" spans="1:20" s="8" customFormat="1" ht="83.25" customHeight="1" x14ac:dyDescent="0.2">
      <c r="A158" s="15" t="s">
        <v>176</v>
      </c>
      <c r="B158" s="28" t="s">
        <v>22</v>
      </c>
      <c r="C158" s="59">
        <v>0.55000000000000004</v>
      </c>
      <c r="D158" s="59">
        <v>0.5</v>
      </c>
      <c r="E158" s="59">
        <v>4.8</v>
      </c>
      <c r="F158" s="59">
        <v>4.8</v>
      </c>
      <c r="G158" s="59">
        <v>4.5</v>
      </c>
      <c r="H158" s="59">
        <v>2.9</v>
      </c>
      <c r="I158" s="59">
        <v>2.8</v>
      </c>
      <c r="J158" s="59">
        <v>2</v>
      </c>
      <c r="K158" s="61">
        <v>1.5</v>
      </c>
      <c r="L158" s="46"/>
      <c r="M158" s="34"/>
      <c r="N158" s="34"/>
      <c r="O158" s="34"/>
      <c r="P158" s="34"/>
      <c r="Q158" s="34"/>
      <c r="R158" s="34"/>
      <c r="S158" s="34"/>
      <c r="T158" s="34"/>
    </row>
    <row r="159" spans="1:20" s="8" customFormat="1" ht="57.75" customHeight="1" x14ac:dyDescent="0.3">
      <c r="A159" s="15" t="s">
        <v>124</v>
      </c>
      <c r="B159" s="3" t="s">
        <v>206</v>
      </c>
      <c r="C159" s="28">
        <v>4853.8</v>
      </c>
      <c r="D159" s="28">
        <v>5093.6000000000004</v>
      </c>
      <c r="E159" s="28">
        <v>4961.2</v>
      </c>
      <c r="F159" s="59">
        <f>E159*F160/100</f>
        <v>5318.4063999999998</v>
      </c>
      <c r="G159" s="59">
        <f>E159*G160/100</f>
        <v>5382.9019999999991</v>
      </c>
      <c r="H159" s="59">
        <f>F159*H160/100</f>
        <v>5648.1475968000004</v>
      </c>
      <c r="I159" s="59">
        <f>G159*I160/100</f>
        <v>5743.5564339999992</v>
      </c>
      <c r="J159" s="59">
        <f>H159*J160/100</f>
        <v>6026.5734857856005</v>
      </c>
      <c r="K159" s="61">
        <f>I159*K160/100</f>
        <v>6157.0924972479988</v>
      </c>
      <c r="L159" s="49"/>
      <c r="M159" s="42"/>
      <c r="N159" s="42"/>
      <c r="O159" s="42"/>
      <c r="P159" s="42"/>
      <c r="Q159" s="42"/>
      <c r="R159" s="42"/>
      <c r="S159" s="42"/>
      <c r="T159" s="42"/>
    </row>
    <row r="160" spans="1:20" s="8" customFormat="1" ht="57.75" customHeight="1" x14ac:dyDescent="0.2">
      <c r="A160" s="15" t="s">
        <v>125</v>
      </c>
      <c r="B160" s="28" t="s">
        <v>118</v>
      </c>
      <c r="C160" s="28">
        <v>100.6</v>
      </c>
      <c r="D160" s="28">
        <v>104.9</v>
      </c>
      <c r="E160" s="28">
        <v>97.4</v>
      </c>
      <c r="F160" s="28">
        <v>107.2</v>
      </c>
      <c r="G160" s="28">
        <v>108.5</v>
      </c>
      <c r="H160" s="28">
        <v>106.2</v>
      </c>
      <c r="I160" s="28">
        <v>106.7</v>
      </c>
      <c r="J160" s="28">
        <v>106.7</v>
      </c>
      <c r="K160" s="62">
        <v>107.2</v>
      </c>
      <c r="L160" s="46"/>
      <c r="M160" s="34"/>
      <c r="N160" s="34"/>
      <c r="O160" s="34"/>
      <c r="P160" s="34"/>
      <c r="Q160" s="34"/>
      <c r="R160" s="34"/>
      <c r="S160" s="34"/>
      <c r="T160" s="34"/>
    </row>
    <row r="161" spans="1:20" s="8" customFormat="1" ht="21" customHeight="1" x14ac:dyDescent="0.3">
      <c r="A161" s="24" t="s">
        <v>177</v>
      </c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49"/>
      <c r="M161" s="42"/>
      <c r="N161" s="42"/>
      <c r="O161" s="42"/>
      <c r="P161" s="42"/>
      <c r="Q161" s="42"/>
      <c r="R161" s="42"/>
      <c r="S161" s="42"/>
      <c r="T161" s="42"/>
    </row>
    <row r="162" spans="1:20" s="8" customFormat="1" ht="57.75" customHeight="1" x14ac:dyDescent="0.3">
      <c r="A162" s="15" t="s">
        <v>178</v>
      </c>
      <c r="B162" s="3" t="s">
        <v>118</v>
      </c>
      <c r="C162" s="76">
        <v>150</v>
      </c>
      <c r="D162" s="76">
        <v>98.7</v>
      </c>
      <c r="E162" s="76">
        <v>100</v>
      </c>
      <c r="F162" s="76">
        <v>98</v>
      </c>
      <c r="G162" s="76">
        <v>101</v>
      </c>
      <c r="H162" s="76">
        <v>100</v>
      </c>
      <c r="I162" s="76">
        <v>102</v>
      </c>
      <c r="J162" s="76">
        <v>100</v>
      </c>
      <c r="K162" s="77">
        <v>103</v>
      </c>
      <c r="L162" s="49"/>
      <c r="M162" s="42"/>
      <c r="N162" s="42"/>
      <c r="O162" s="42"/>
      <c r="P162" s="42"/>
      <c r="Q162" s="42"/>
      <c r="R162" s="42"/>
      <c r="S162" s="42"/>
      <c r="T162" s="42"/>
    </row>
    <row r="163" spans="1:20" s="8" customFormat="1" ht="23.25" customHeight="1" x14ac:dyDescent="0.3">
      <c r="A163" s="24" t="s">
        <v>182</v>
      </c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49"/>
      <c r="M163" s="42"/>
      <c r="N163" s="42"/>
      <c r="O163" s="42"/>
      <c r="P163" s="42"/>
      <c r="Q163" s="42"/>
      <c r="R163" s="42"/>
      <c r="S163" s="42"/>
      <c r="T163" s="42"/>
    </row>
    <row r="164" spans="1:20" s="8" customFormat="1" ht="37.5" x14ac:dyDescent="0.3">
      <c r="A164" s="18" t="s">
        <v>27</v>
      </c>
      <c r="B164" s="1" t="s">
        <v>26</v>
      </c>
      <c r="C164" s="28">
        <v>7323</v>
      </c>
      <c r="D164" s="28">
        <v>7376</v>
      </c>
      <c r="E164" s="28">
        <v>7303</v>
      </c>
      <c r="F164" s="28">
        <v>7423</v>
      </c>
      <c r="G164" s="28">
        <v>7423</v>
      </c>
      <c r="H164" s="28">
        <v>7583</v>
      </c>
      <c r="I164" s="28">
        <v>7583</v>
      </c>
      <c r="J164" s="28">
        <v>7583</v>
      </c>
      <c r="K164" s="88">
        <v>7583</v>
      </c>
      <c r="L164" s="49"/>
      <c r="M164" s="42"/>
      <c r="N164" s="42"/>
      <c r="O164" s="42"/>
      <c r="P164" s="42"/>
      <c r="Q164" s="42"/>
      <c r="R164" s="42"/>
      <c r="S164" s="42"/>
      <c r="T164" s="42"/>
    </row>
    <row r="165" spans="1:20" s="8" customFormat="1" ht="18.75" x14ac:dyDescent="0.3">
      <c r="A165" s="2" t="s">
        <v>28</v>
      </c>
      <c r="B165" s="1"/>
      <c r="C165" s="4"/>
      <c r="D165" s="4"/>
      <c r="E165" s="4"/>
      <c r="F165" s="4"/>
      <c r="G165" s="4"/>
      <c r="H165" s="4"/>
      <c r="I165" s="4"/>
      <c r="J165" s="4"/>
      <c r="K165" s="30"/>
      <c r="L165" s="49"/>
      <c r="M165" s="42"/>
      <c r="N165" s="42"/>
      <c r="O165" s="42"/>
      <c r="P165" s="42"/>
      <c r="Q165" s="42"/>
      <c r="R165" s="42"/>
      <c r="S165" s="42"/>
      <c r="T165" s="42"/>
    </row>
    <row r="166" spans="1:20" s="8" customFormat="1" ht="37.5" x14ac:dyDescent="0.3">
      <c r="A166" s="2" t="s">
        <v>29</v>
      </c>
      <c r="B166" s="1" t="s">
        <v>30</v>
      </c>
      <c r="C166" s="58">
        <v>41.78</v>
      </c>
      <c r="D166" s="58">
        <v>42.06</v>
      </c>
      <c r="E166" s="58">
        <v>42.1</v>
      </c>
      <c r="F166" s="58">
        <v>42.2</v>
      </c>
      <c r="G166" s="58">
        <v>42.3</v>
      </c>
      <c r="H166" s="58">
        <v>42.4</v>
      </c>
      <c r="I166" s="58">
        <v>42.41</v>
      </c>
      <c r="J166" s="58">
        <v>42.49</v>
      </c>
      <c r="K166" s="58">
        <v>42.5</v>
      </c>
      <c r="L166" s="49"/>
      <c r="M166" s="42"/>
      <c r="N166" s="42"/>
      <c r="O166" s="42"/>
      <c r="P166" s="42"/>
      <c r="Q166" s="42"/>
      <c r="R166" s="42"/>
      <c r="S166" s="42"/>
      <c r="T166" s="42"/>
    </row>
    <row r="167" spans="1:20" s="8" customFormat="1" ht="62.25" customHeight="1" x14ac:dyDescent="0.2">
      <c r="A167" s="2" t="s">
        <v>31</v>
      </c>
      <c r="B167" s="1" t="s">
        <v>207</v>
      </c>
      <c r="C167" s="28">
        <v>14.8</v>
      </c>
      <c r="D167" s="28">
        <v>14.9</v>
      </c>
      <c r="E167" s="28">
        <v>15.2</v>
      </c>
      <c r="F167" s="28">
        <v>15.3</v>
      </c>
      <c r="G167" s="28">
        <v>15.3</v>
      </c>
      <c r="H167" s="28">
        <v>15.3</v>
      </c>
      <c r="I167" s="28">
        <v>15.3</v>
      </c>
      <c r="J167" s="28">
        <v>15.3</v>
      </c>
      <c r="K167" s="62">
        <v>15.3</v>
      </c>
      <c r="L167" s="46"/>
      <c r="M167" s="34"/>
      <c r="N167" s="34"/>
      <c r="O167" s="34"/>
      <c r="P167" s="34"/>
      <c r="Q167" s="34"/>
      <c r="R167" s="34"/>
      <c r="S167" s="34"/>
      <c r="T167" s="34"/>
    </row>
    <row r="168" spans="1:20" s="8" customFormat="1" ht="37.5" x14ac:dyDescent="0.2">
      <c r="A168" s="2" t="s">
        <v>32</v>
      </c>
      <c r="B168" s="1" t="s">
        <v>207</v>
      </c>
      <c r="C168" s="28">
        <v>10.1</v>
      </c>
      <c r="D168" s="28">
        <v>10.199999999999999</v>
      </c>
      <c r="E168" s="28">
        <v>11.6</v>
      </c>
      <c r="F168" s="28">
        <v>11.6</v>
      </c>
      <c r="G168" s="28">
        <v>11.6</v>
      </c>
      <c r="H168" s="28">
        <v>11.6</v>
      </c>
      <c r="I168" s="28">
        <v>11.6</v>
      </c>
      <c r="J168" s="28">
        <v>11.6</v>
      </c>
      <c r="K168" s="62">
        <v>11.6</v>
      </c>
      <c r="L168" s="46"/>
      <c r="M168" s="34"/>
      <c r="N168" s="34"/>
      <c r="O168" s="34"/>
      <c r="P168" s="34"/>
      <c r="Q168" s="34"/>
      <c r="R168" s="34"/>
      <c r="S168" s="34"/>
      <c r="T168" s="34"/>
    </row>
    <row r="169" spans="1:20" s="8" customFormat="1" ht="56.25" x14ac:dyDescent="0.3">
      <c r="A169" s="2" t="s">
        <v>33</v>
      </c>
      <c r="B169" s="1" t="s">
        <v>38</v>
      </c>
      <c r="C169" s="28">
        <v>559</v>
      </c>
      <c r="D169" s="28">
        <v>597</v>
      </c>
      <c r="E169" s="28">
        <v>615</v>
      </c>
      <c r="F169" s="28">
        <v>630</v>
      </c>
      <c r="G169" s="28">
        <v>630</v>
      </c>
      <c r="H169" s="28">
        <v>644</v>
      </c>
      <c r="I169" s="28">
        <v>644</v>
      </c>
      <c r="J169" s="28">
        <v>644</v>
      </c>
      <c r="K169" s="88">
        <v>644</v>
      </c>
      <c r="L169" s="49"/>
      <c r="M169" s="42"/>
      <c r="N169" s="42"/>
      <c r="O169" s="42"/>
      <c r="P169" s="42"/>
      <c r="Q169" s="42"/>
      <c r="R169" s="42"/>
      <c r="S169" s="42"/>
      <c r="T169" s="42"/>
    </row>
    <row r="170" spans="1:20" s="8" customFormat="1" ht="18.75" x14ac:dyDescent="0.3">
      <c r="A170" s="24" t="s">
        <v>183</v>
      </c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49"/>
      <c r="M170" s="42"/>
      <c r="N170" s="42"/>
      <c r="O170" s="42"/>
      <c r="P170" s="42"/>
      <c r="Q170" s="42"/>
      <c r="R170" s="42"/>
      <c r="S170" s="42"/>
      <c r="T170" s="42"/>
    </row>
    <row r="171" spans="1:20" s="8" customFormat="1" ht="63" customHeight="1" x14ac:dyDescent="0.3">
      <c r="A171" s="26" t="s">
        <v>34</v>
      </c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49"/>
      <c r="M171" s="42"/>
      <c r="N171" s="42"/>
      <c r="O171" s="42"/>
      <c r="P171" s="42"/>
      <c r="Q171" s="42"/>
      <c r="R171" s="42"/>
      <c r="S171" s="42"/>
      <c r="T171" s="42"/>
    </row>
    <row r="172" spans="1:20" s="8" customFormat="1" ht="18.75" x14ac:dyDescent="0.3">
      <c r="A172" s="18" t="s">
        <v>101</v>
      </c>
      <c r="B172" s="23" t="s">
        <v>22</v>
      </c>
      <c r="C172" s="4"/>
      <c r="D172" s="4"/>
      <c r="E172" s="4"/>
      <c r="F172" s="4"/>
      <c r="G172" s="4"/>
      <c r="H172" s="4"/>
      <c r="I172" s="4"/>
      <c r="J172" s="4"/>
      <c r="K172" s="30"/>
      <c r="L172" s="46"/>
      <c r="M172" s="34"/>
      <c r="N172" s="34"/>
      <c r="O172" s="34"/>
      <c r="P172" s="34"/>
      <c r="Q172" s="34"/>
      <c r="R172" s="34"/>
      <c r="S172" s="34"/>
      <c r="T172" s="34"/>
    </row>
    <row r="173" spans="1:20" s="8" customFormat="1" ht="18.75" x14ac:dyDescent="0.3">
      <c r="A173" s="18" t="s">
        <v>102</v>
      </c>
      <c r="B173" s="23" t="s">
        <v>22</v>
      </c>
      <c r="C173" s="4"/>
      <c r="D173" s="4"/>
      <c r="E173" s="4"/>
      <c r="F173" s="4"/>
      <c r="G173" s="4"/>
      <c r="H173" s="4"/>
      <c r="I173" s="4"/>
      <c r="J173" s="4"/>
      <c r="K173" s="30"/>
      <c r="L173" s="49"/>
      <c r="M173" s="42"/>
      <c r="N173" s="42"/>
      <c r="O173" s="42"/>
      <c r="P173" s="42"/>
      <c r="Q173" s="42"/>
      <c r="R173" s="42"/>
      <c r="S173" s="42"/>
      <c r="T173" s="42"/>
    </row>
    <row r="174" spans="1:20" ht="18.75" x14ac:dyDescent="0.3">
      <c r="A174" s="18" t="s">
        <v>103</v>
      </c>
      <c r="B174" s="23" t="s">
        <v>22</v>
      </c>
      <c r="C174" s="4"/>
      <c r="D174" s="4"/>
      <c r="E174" s="4"/>
      <c r="F174" s="4"/>
      <c r="G174" s="4"/>
      <c r="H174" s="4"/>
      <c r="I174" s="4"/>
      <c r="J174" s="4"/>
      <c r="K174" s="30"/>
      <c r="L174" s="49"/>
      <c r="M174" s="42"/>
      <c r="N174" s="42"/>
      <c r="O174" s="42"/>
      <c r="P174" s="42"/>
      <c r="Q174" s="42"/>
      <c r="R174" s="42"/>
      <c r="S174" s="42"/>
      <c r="T174" s="42"/>
    </row>
    <row r="175" spans="1:20" ht="45" customHeight="1" x14ac:dyDescent="0.3">
      <c r="A175" s="26" t="s">
        <v>35</v>
      </c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49"/>
      <c r="M175" s="42"/>
      <c r="N175" s="42"/>
      <c r="O175" s="42"/>
      <c r="P175" s="42"/>
      <c r="Q175" s="42"/>
      <c r="R175" s="42"/>
      <c r="S175" s="42"/>
      <c r="T175" s="42"/>
    </row>
    <row r="176" spans="1:20" ht="18.75" x14ac:dyDescent="0.3">
      <c r="A176" s="18" t="s">
        <v>101</v>
      </c>
      <c r="B176" s="23" t="s">
        <v>22</v>
      </c>
      <c r="C176" s="4"/>
      <c r="D176" s="4"/>
      <c r="E176" s="4"/>
      <c r="F176" s="4"/>
      <c r="G176" s="4"/>
      <c r="H176" s="4"/>
      <c r="I176" s="4"/>
      <c r="J176" s="4"/>
      <c r="K176" s="30"/>
      <c r="L176" s="49"/>
      <c r="M176" s="42"/>
      <c r="N176" s="42"/>
      <c r="O176" s="42"/>
      <c r="P176" s="42"/>
      <c r="Q176" s="42"/>
      <c r="R176" s="42"/>
      <c r="S176" s="42"/>
      <c r="T176" s="42"/>
    </row>
    <row r="177" spans="1:20" ht="18.75" x14ac:dyDescent="0.3">
      <c r="A177" s="18" t="s">
        <v>104</v>
      </c>
      <c r="B177" s="23" t="s">
        <v>22</v>
      </c>
      <c r="C177" s="4"/>
      <c r="D177" s="4"/>
      <c r="E177" s="4"/>
      <c r="F177" s="4"/>
      <c r="G177" s="4"/>
      <c r="H177" s="4"/>
      <c r="I177" s="4"/>
      <c r="J177" s="4"/>
      <c r="K177" s="4"/>
      <c r="L177" s="9"/>
      <c r="M177" s="9"/>
      <c r="N177" s="9"/>
      <c r="O177" s="9"/>
      <c r="P177" s="9"/>
      <c r="Q177" s="9"/>
      <c r="R177" s="9"/>
      <c r="S177" s="9"/>
      <c r="T177" s="9"/>
    </row>
    <row r="178" spans="1:20" ht="18.75" x14ac:dyDescent="0.3">
      <c r="A178" s="18" t="s">
        <v>105</v>
      </c>
      <c r="B178" s="23" t="s">
        <v>22</v>
      </c>
      <c r="C178" s="4"/>
      <c r="D178" s="4"/>
      <c r="E178" s="4"/>
      <c r="F178" s="4"/>
      <c r="G178" s="4"/>
      <c r="H178" s="4"/>
      <c r="I178" s="4"/>
      <c r="J178" s="4"/>
      <c r="K178" s="4"/>
      <c r="L178" s="9"/>
      <c r="M178" s="9"/>
      <c r="N178" s="9"/>
      <c r="O178" s="9"/>
      <c r="P178" s="9"/>
      <c r="Q178" s="9"/>
      <c r="R178" s="9"/>
      <c r="S178" s="9"/>
      <c r="T178" s="9"/>
    </row>
    <row r="179" spans="1:20" ht="45" customHeight="1" x14ac:dyDescent="0.3">
      <c r="A179" s="2" t="s">
        <v>106</v>
      </c>
      <c r="B179" s="1" t="s">
        <v>22</v>
      </c>
      <c r="C179" s="4"/>
      <c r="D179" s="4"/>
      <c r="E179" s="4"/>
      <c r="F179" s="4"/>
      <c r="G179" s="4"/>
      <c r="H179" s="4"/>
      <c r="I179" s="4"/>
      <c r="J179" s="4"/>
      <c r="K179" s="4"/>
      <c r="L179" s="9"/>
      <c r="M179" s="9"/>
      <c r="N179" s="9"/>
      <c r="O179" s="9"/>
      <c r="P179" s="9"/>
      <c r="Q179" s="9"/>
      <c r="R179" s="9"/>
      <c r="S179" s="9"/>
      <c r="T179" s="9"/>
    </row>
    <row r="180" spans="1:20" ht="18.75" x14ac:dyDescent="0.3">
      <c r="A180" s="7"/>
      <c r="B180" s="7"/>
      <c r="C180" s="9"/>
      <c r="D180" s="9"/>
      <c r="E180" s="9"/>
      <c r="F180" s="9"/>
      <c r="G180" s="9"/>
      <c r="H180" s="9"/>
      <c r="I180" s="9"/>
      <c r="J180" s="9"/>
      <c r="K180" s="9"/>
      <c r="L180" s="8"/>
      <c r="M180" s="8"/>
      <c r="N180" s="8"/>
      <c r="O180" s="8"/>
      <c r="P180" s="8"/>
      <c r="Q180" s="8"/>
      <c r="R180" s="8"/>
      <c r="S180" s="8"/>
      <c r="T180" s="8"/>
    </row>
    <row r="181" spans="1:20" ht="18.75" x14ac:dyDescent="0.3">
      <c r="A181" s="7"/>
      <c r="B181" s="7"/>
      <c r="C181" s="9"/>
      <c r="D181" s="9"/>
      <c r="E181" s="9"/>
      <c r="F181" s="9"/>
      <c r="G181" s="9"/>
      <c r="H181" s="9"/>
      <c r="I181" s="9"/>
      <c r="J181" s="9"/>
      <c r="K181" s="9"/>
      <c r="L181" s="8"/>
      <c r="M181" s="8"/>
      <c r="N181" s="8"/>
      <c r="O181" s="8"/>
      <c r="P181" s="8"/>
      <c r="Q181" s="8"/>
      <c r="R181" s="8"/>
      <c r="S181" s="8"/>
      <c r="T181" s="8"/>
    </row>
    <row r="182" spans="1:20" ht="18.75" x14ac:dyDescent="0.3">
      <c r="A182" s="7" t="s">
        <v>100</v>
      </c>
      <c r="B182" s="7"/>
      <c r="C182" s="9"/>
      <c r="D182" s="9"/>
      <c r="E182" s="9"/>
      <c r="F182" s="9"/>
      <c r="G182" s="9"/>
      <c r="H182" s="9"/>
      <c r="I182" s="9"/>
      <c r="J182" s="9"/>
      <c r="K182" s="9"/>
      <c r="L182" s="8"/>
      <c r="M182" s="8"/>
      <c r="N182" s="8"/>
      <c r="O182" s="8"/>
      <c r="P182" s="8"/>
      <c r="Q182" s="8"/>
      <c r="R182" s="8"/>
      <c r="S182" s="8"/>
      <c r="T182" s="8"/>
    </row>
    <row r="183" spans="1:20" ht="18.75" x14ac:dyDescent="0.3">
      <c r="A183" s="6" t="s">
        <v>108</v>
      </c>
      <c r="B183" s="7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</row>
    <row r="184" spans="1:20" ht="18.75" x14ac:dyDescent="0.3">
      <c r="A184" s="6" t="s">
        <v>107</v>
      </c>
      <c r="B184" s="7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</row>
    <row r="185" spans="1:20" x14ac:dyDescent="0.2">
      <c r="A185" s="8"/>
      <c r="B185" s="9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</row>
    <row r="186" spans="1:20" x14ac:dyDescent="0.2">
      <c r="A186" s="8"/>
      <c r="B186" s="9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</row>
    <row r="187" spans="1:20" x14ac:dyDescent="0.2">
      <c r="A187" s="8"/>
      <c r="B187" s="9"/>
      <c r="C187" s="8"/>
      <c r="D187" s="8"/>
      <c r="E187" s="8"/>
      <c r="F187" s="8"/>
      <c r="G187" s="8"/>
      <c r="H187" s="8"/>
      <c r="I187" s="8"/>
      <c r="J187" s="8"/>
      <c r="K187" s="8"/>
    </row>
    <row r="188" spans="1:20" x14ac:dyDescent="0.2">
      <c r="A188" s="8"/>
      <c r="B188" s="9"/>
      <c r="C188" s="8"/>
      <c r="D188" s="8"/>
      <c r="E188" s="8"/>
      <c r="F188" s="8"/>
      <c r="G188" s="8"/>
      <c r="H188" s="8"/>
      <c r="I188" s="8"/>
      <c r="J188" s="8"/>
      <c r="K188" s="8"/>
    </row>
    <row r="189" spans="1:20" x14ac:dyDescent="0.2">
      <c r="A189" s="8"/>
      <c r="B189" s="9"/>
      <c r="C189" s="8"/>
      <c r="D189" s="8"/>
      <c r="E189" s="8"/>
      <c r="F189" s="8"/>
      <c r="G189" s="8"/>
      <c r="H189" s="8"/>
      <c r="I189" s="8"/>
      <c r="J189" s="8"/>
      <c r="K189" s="8"/>
    </row>
  </sheetData>
  <mergeCells count="14">
    <mergeCell ref="G1:K3"/>
    <mergeCell ref="A75:J75"/>
    <mergeCell ref="A65:H65"/>
    <mergeCell ref="A62:E62"/>
    <mergeCell ref="A6:K6"/>
    <mergeCell ref="F8:K8"/>
    <mergeCell ref="F9:G9"/>
    <mergeCell ref="H9:I9"/>
    <mergeCell ref="J9:K9"/>
    <mergeCell ref="B8:B11"/>
    <mergeCell ref="C9:C11"/>
    <mergeCell ref="D9:D11"/>
    <mergeCell ref="E9:E11"/>
    <mergeCell ref="A8:A11"/>
  </mergeCells>
  <printOptions horizontalCentered="1" verticalCentered="1"/>
  <pageMargins left="0" right="0" top="0" bottom="0" header="0" footer="0"/>
  <pageSetup paperSize="9" scale="5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 для МО и ГО</vt:lpstr>
      <vt:lpstr>'форма 2п для МО и ГО'!Заголовки_для_печати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2020-08-07T13:04:14Z</cp:lastPrinted>
  <dcterms:created xsi:type="dcterms:W3CDTF">2013-05-25T16:45:04Z</dcterms:created>
  <dcterms:modified xsi:type="dcterms:W3CDTF">2020-10-27T07:54:50Z</dcterms:modified>
</cp:coreProperties>
</file>